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/>
  <mc:AlternateContent xmlns:mc="http://schemas.openxmlformats.org/markup-compatibility/2006">
    <mc:Choice Requires="x15">
      <x15ac:absPath xmlns:x15ac="http://schemas.microsoft.com/office/spreadsheetml/2010/11/ac" url="D:\Windows\ServiceProfiles\NetworkService\AppData\Local\Packages\oice_16_974fa576_32c1d314_51c\AC\Temp\"/>
    </mc:Choice>
  </mc:AlternateContent>
  <xr:revisionPtr revIDLastSave="0" documentId="8_{05BBC553-6938-4E42-9465-1DE459BE5A98}" xr6:coauthVersionLast="47" xr6:coauthVersionMax="47" xr10:uidLastSave="{00000000-0000-0000-0000-000000000000}"/>
  <bookViews>
    <workbookView xWindow="-60" yWindow="-60" windowWidth="15480" windowHeight="11640" tabRatio="656" activeTab="1" xr2:uid="{00000000-000D-0000-FFFF-FFFF00000000}"/>
  </bookViews>
  <sheets>
    <sheet name="DOUBLE V" sheetId="1" r:id="rId1"/>
    <sheet name="SINGLE V" sheetId="2" r:id="rId2"/>
    <sheet name="COMPOUND V" sheetId="3" r:id="rId3"/>
    <sheet name="BACKING STRIP" sheetId="4" r:id="rId4"/>
    <sheet name="J GROOVE" sheetId="5" r:id="rId5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1" l="1"/>
  <c r="J8" i="1"/>
  <c r="E9" i="1"/>
  <c r="K11" i="1"/>
  <c r="D18" i="1"/>
  <c r="F18" i="1"/>
  <c r="M22" i="1"/>
  <c r="D19" i="1"/>
  <c r="F19" i="1"/>
  <c r="D20" i="1"/>
  <c r="F20" i="1"/>
  <c r="A23" i="1"/>
  <c r="F25" i="1"/>
  <c r="H25" i="1"/>
  <c r="J25" i="1"/>
  <c r="K25" i="1"/>
  <c r="F26" i="1"/>
  <c r="H26" i="1"/>
  <c r="J26" i="1"/>
  <c r="K26" i="1"/>
  <c r="F27" i="1"/>
  <c r="H27" i="1"/>
  <c r="J27" i="1"/>
  <c r="K27" i="1"/>
  <c r="E4" i="2"/>
  <c r="J8" i="2"/>
  <c r="K11" i="2"/>
  <c r="D18" i="2"/>
  <c r="F18" i="2"/>
  <c r="M22" i="2"/>
  <c r="D19" i="2"/>
  <c r="F19" i="2"/>
  <c r="D20" i="2"/>
  <c r="F20" i="2"/>
  <c r="A23" i="2"/>
  <c r="F25" i="2"/>
  <c r="H25" i="2"/>
  <c r="J25" i="2"/>
  <c r="K25" i="2"/>
  <c r="L25" i="2"/>
  <c r="F26" i="2"/>
  <c r="H26" i="2"/>
  <c r="J26" i="2"/>
  <c r="K26" i="2"/>
  <c r="L26" i="2"/>
  <c r="F27" i="2"/>
  <c r="H27" i="2"/>
  <c r="J27" i="2"/>
  <c r="K27" i="2"/>
  <c r="L27" i="2"/>
  <c r="L28" i="2"/>
  <c r="E3" i="3"/>
  <c r="J8" i="3"/>
  <c r="K11" i="3"/>
  <c r="D18" i="3"/>
  <c r="F18" i="3"/>
  <c r="M22" i="3"/>
  <c r="D19" i="3"/>
  <c r="F19" i="3"/>
  <c r="D20" i="3"/>
  <c r="F20" i="3"/>
  <c r="A23" i="3"/>
  <c r="F25" i="3"/>
  <c r="H25" i="3"/>
  <c r="J25" i="3"/>
  <c r="K25" i="3"/>
  <c r="F26" i="3"/>
  <c r="H26" i="3"/>
  <c r="J26" i="3"/>
  <c r="K26" i="3"/>
  <c r="F27" i="3"/>
  <c r="H27" i="3"/>
  <c r="J27" i="3"/>
  <c r="K27" i="3"/>
  <c r="J8" i="4"/>
  <c r="K11" i="4"/>
  <c r="D18" i="4"/>
  <c r="F18" i="4"/>
  <c r="M22" i="4"/>
  <c r="D19" i="4"/>
  <c r="F19" i="4"/>
  <c r="D20" i="4"/>
  <c r="F20" i="4"/>
  <c r="A23" i="4"/>
  <c r="F25" i="4"/>
  <c r="H25" i="4"/>
  <c r="J25" i="4"/>
  <c r="K25" i="4"/>
  <c r="F26" i="4"/>
  <c r="H26" i="4"/>
  <c r="J26" i="4"/>
  <c r="K26" i="4"/>
  <c r="F27" i="4"/>
  <c r="H27" i="4"/>
  <c r="J27" i="4"/>
  <c r="K27" i="4"/>
  <c r="E9" i="5"/>
  <c r="E3" i="5"/>
  <c r="J8" i="5"/>
  <c r="K11" i="5"/>
  <c r="D18" i="5"/>
  <c r="F18" i="5"/>
  <c r="M22" i="5"/>
  <c r="D19" i="5"/>
  <c r="F19" i="5"/>
  <c r="D20" i="5"/>
  <c r="F20" i="5"/>
  <c r="A23" i="5"/>
  <c r="F25" i="5"/>
  <c r="H25" i="5"/>
  <c r="J25" i="5"/>
  <c r="K25" i="5"/>
  <c r="F26" i="5"/>
  <c r="H26" i="5"/>
  <c r="J26" i="5"/>
  <c r="K26" i="5"/>
  <c r="F27" i="5"/>
  <c r="H27" i="5"/>
  <c r="J27" i="5"/>
  <c r="K27" i="5"/>
</calcChain>
</file>

<file path=xl/sharedStrings.xml><?xml version="1.0" encoding="utf-8"?>
<sst xmlns="http://schemas.openxmlformats.org/spreadsheetml/2006/main" count="254" uniqueCount="58">
  <si>
    <t xml:space="preserve">DOUBLE 'V' </t>
  </si>
  <si>
    <t>q=</t>
  </si>
  <si>
    <t>THK=</t>
  </si>
  <si>
    <t>R.F.=</t>
  </si>
  <si>
    <t>Æ=</t>
  </si>
  <si>
    <t>R.G.=</t>
  </si>
  <si>
    <t>ALL DIMENSIONS ARE IN MM</t>
  </si>
  <si>
    <t>CROSS SEC. AREA</t>
  </si>
  <si>
    <t>TOTAL WELD KG</t>
  </si>
  <si>
    <t>O/S WELDING=</t>
  </si>
  <si>
    <t>C/B WELDING=</t>
  </si>
  <si>
    <t>TOTAL WELDING=</t>
  </si>
  <si>
    <t xml:space="preserve">SINGLE 'V' </t>
  </si>
  <si>
    <t xml:space="preserve">COMPOUND 'V' </t>
  </si>
  <si>
    <t>BACKING STRIP</t>
  </si>
  <si>
    <t>J GROOVE</t>
  </si>
  <si>
    <t>R=</t>
  </si>
  <si>
    <t>PROCESS</t>
  </si>
  <si>
    <t>HRS/KG</t>
  </si>
  <si>
    <t>(L/S)</t>
  </si>
  <si>
    <t>POSITION OF WELDING</t>
  </si>
  <si>
    <t>MULTIPLICATION FACTOR</t>
  </si>
  <si>
    <t>PREHEATING REQUIRED? (Y/N)</t>
  </si>
  <si>
    <t>Y</t>
  </si>
  <si>
    <t>HEATING</t>
  </si>
  <si>
    <t>RUN TIME</t>
  </si>
  <si>
    <t>MATERIAL (SS/STEEL)=</t>
  </si>
  <si>
    <t>STEEL</t>
  </si>
  <si>
    <t>DENSITY=</t>
  </si>
  <si>
    <t>YES</t>
  </si>
  <si>
    <t>NO</t>
  </si>
  <si>
    <t>3).  FCAW</t>
  </si>
  <si>
    <t>4).  GTAW</t>
  </si>
  <si>
    <t>1). SMAW</t>
  </si>
  <si>
    <t>2).  SAW (C/S)</t>
  </si>
  <si>
    <t>1).  1G</t>
  </si>
  <si>
    <t>2).  2G</t>
  </si>
  <si>
    <t>3).  3G</t>
  </si>
  <si>
    <t>POSITION</t>
  </si>
  <si>
    <t>(Y/N)</t>
  </si>
  <si>
    <t>OUTSIDE ROOT RUN</t>
  </si>
  <si>
    <t>OUT SIDE BALANCE</t>
  </si>
  <si>
    <t>CHIP BACK WELDING</t>
  </si>
  <si>
    <t>PARAMETERS SETTING</t>
  </si>
  <si>
    <t>CHIP BACK DEPTH(MM)</t>
  </si>
  <si>
    <t>CODE</t>
  </si>
  <si>
    <r>
      <t xml:space="preserve">RUN TIME TIME REQUIRED FOR L/SEAM OR C/SEAM  </t>
    </r>
    <r>
      <rPr>
        <b/>
        <sz val="12"/>
        <color indexed="12"/>
        <rFont val="Arial"/>
        <family val="2"/>
      </rPr>
      <t>(LS/CS)=</t>
    </r>
  </si>
  <si>
    <t>CS</t>
  </si>
  <si>
    <r>
      <t xml:space="preserve">MATERIAL </t>
    </r>
    <r>
      <rPr>
        <b/>
        <sz val="10"/>
        <color indexed="12"/>
        <rFont val="Arial"/>
        <family val="2"/>
      </rPr>
      <t>(SS/STEEL)</t>
    </r>
    <r>
      <rPr>
        <sz val="10"/>
        <color indexed="12"/>
        <rFont val="Arial"/>
        <family val="2"/>
      </rPr>
      <t>=</t>
    </r>
  </si>
  <si>
    <t xml:space="preserve"> </t>
  </si>
  <si>
    <t>THK &lt;=</t>
  </si>
  <si>
    <t>THK &gt;</t>
  </si>
  <si>
    <t xml:space="preserve">THK &lt;= </t>
  </si>
  <si>
    <t xml:space="preserve">THK &gt; </t>
  </si>
  <si>
    <t>ls</t>
  </si>
  <si>
    <t>(min)</t>
  </si>
  <si>
    <t>(Hrs)</t>
  </si>
  <si>
    <t>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</si>
</sst>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* #,##0.00_);_(&quot;$&quot;* \(#,##0.00\);_(&quot;$&quot;* &quot;-&quot;??_);_(@_)"/>
    <numFmt numFmtId="165" formatCode="0.0"/>
  </numFmts>
  <fonts count="23" x14ac:knownFonts="1">
    <font>
      <sz val="10"/>
      <name val="Arial"/>
    </font>
    <font>
      <sz val="10"/>
      <name val="Arial"/>
    </font>
    <font>
      <sz val="10"/>
      <name val="Symbol"/>
      <family val="1"/>
      <charset val="2"/>
    </font>
    <font>
      <sz val="10"/>
      <color indexed="10"/>
      <name val="Arial"/>
      <family val="2"/>
    </font>
    <font>
      <sz val="10"/>
      <color indexed="12"/>
      <name val="Arial"/>
      <family val="2"/>
    </font>
    <font>
      <sz val="8"/>
      <color indexed="12"/>
      <name val="Arial"/>
      <family val="2"/>
    </font>
    <font>
      <sz val="10"/>
      <color indexed="12"/>
      <name val="Symbol"/>
      <family val="1"/>
      <charset val="2"/>
    </font>
    <font>
      <b/>
      <u/>
      <sz val="10"/>
      <color indexed="10"/>
      <name val="Arial"/>
      <family val="2"/>
    </font>
    <font>
      <sz val="10"/>
      <name val="Arial"/>
      <family val="2"/>
    </font>
    <font>
      <sz val="10"/>
      <color indexed="17"/>
      <name val="Arial"/>
      <family val="2"/>
    </font>
    <font>
      <b/>
      <u/>
      <sz val="10"/>
      <color indexed="17"/>
      <name val="Arial"/>
      <family val="2"/>
    </font>
    <font>
      <b/>
      <sz val="10"/>
      <color indexed="17"/>
      <name val="Arial"/>
      <family val="2"/>
    </font>
    <font>
      <b/>
      <u/>
      <sz val="12"/>
      <color indexed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0"/>
      <color indexed="12"/>
      <name val="Arial"/>
      <family val="2"/>
    </font>
    <font>
      <b/>
      <sz val="12"/>
      <color indexed="14"/>
      <name val="Arial"/>
      <family val="2"/>
    </font>
    <font>
      <sz val="10"/>
      <color indexed="14"/>
      <name val="Arial"/>
      <family val="2"/>
    </font>
    <font>
      <b/>
      <sz val="12"/>
      <color indexed="17"/>
      <name val="Arial"/>
      <family val="2"/>
    </font>
    <font>
      <b/>
      <sz val="2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1">
    <xf numFmtId="0" fontId="0" fillId="0" borderId="0" xfId="0"/>
    <xf numFmtId="0" fontId="2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right"/>
    </xf>
    <xf numFmtId="0" fontId="4" fillId="0" borderId="0" xfId="0" applyFont="1" applyAlignment="1" applyProtection="1">
      <alignment horizontal="left"/>
      <protection locked="0"/>
    </xf>
    <xf numFmtId="0" fontId="4" fillId="0" borderId="0" xfId="0" applyFont="1" applyAlignment="1">
      <alignment horizontal="center" vertical="center"/>
    </xf>
    <xf numFmtId="0" fontId="5" fillId="0" borderId="0" xfId="0" applyFont="1" applyAlignment="1" applyProtection="1">
      <alignment horizontal="center" vertical="top"/>
      <protection locked="0"/>
    </xf>
    <xf numFmtId="0" fontId="6" fillId="0" borderId="0" xfId="0" applyFont="1" applyAlignment="1">
      <alignment horizontal="right"/>
    </xf>
    <xf numFmtId="0" fontId="4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/>
      <protection locked="0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vertical="top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7" fillId="0" borderId="0" xfId="0" applyFont="1"/>
    <xf numFmtId="0" fontId="4" fillId="0" borderId="0" xfId="0" applyFont="1" applyAlignment="1">
      <alignment horizontal="right" vertical="center"/>
    </xf>
    <xf numFmtId="0" fontId="5" fillId="0" borderId="0" xfId="0" applyFont="1" applyAlignment="1" applyProtection="1">
      <alignment horizontal="center"/>
      <protection locked="0"/>
    </xf>
    <xf numFmtId="0" fontId="5" fillId="0" borderId="0" xfId="0" applyFont="1" applyAlignment="1">
      <alignment horizontal="center"/>
    </xf>
    <xf numFmtId="0" fontId="9" fillId="0" borderId="0" xfId="0" applyFont="1"/>
    <xf numFmtId="0" fontId="9" fillId="0" borderId="1" xfId="0" applyFont="1" applyBorder="1" applyAlignment="1">
      <alignment horizontal="centerContinuous"/>
    </xf>
    <xf numFmtId="0" fontId="9" fillId="0" borderId="2" xfId="0" applyFont="1" applyBorder="1" applyAlignment="1">
      <alignment horizontal="centerContinuous"/>
    </xf>
    <xf numFmtId="0" fontId="9" fillId="0" borderId="3" xfId="0" applyFont="1" applyBorder="1" applyAlignment="1">
      <alignment horizontal="centerContinuous"/>
    </xf>
    <xf numFmtId="0" fontId="9" fillId="0" borderId="4" xfId="0" applyFont="1" applyBorder="1"/>
    <xf numFmtId="0" fontId="9" fillId="0" borderId="5" xfId="0" applyFont="1" applyBorder="1"/>
    <xf numFmtId="0" fontId="9" fillId="0" borderId="6" xfId="0" applyFont="1" applyBorder="1"/>
    <xf numFmtId="0" fontId="9" fillId="0" borderId="7" xfId="0" applyFont="1" applyBorder="1"/>
    <xf numFmtId="0" fontId="9" fillId="0" borderId="0" xfId="0" applyFont="1" applyBorder="1"/>
    <xf numFmtId="0" fontId="9" fillId="0" borderId="8" xfId="0" applyFont="1" applyBorder="1"/>
    <xf numFmtId="0" fontId="9" fillId="0" borderId="7" xfId="0" applyNumberFormat="1" applyFont="1" applyBorder="1" applyAlignment="1">
      <alignment horizontal="right"/>
    </xf>
    <xf numFmtId="0" fontId="9" fillId="0" borderId="0" xfId="0" applyNumberFormat="1" applyFont="1" applyBorder="1" applyAlignment="1">
      <alignment horizontal="right"/>
    </xf>
    <xf numFmtId="0" fontId="9" fillId="0" borderId="9" xfId="0" applyFont="1" applyBorder="1"/>
    <xf numFmtId="0" fontId="9" fillId="0" borderId="10" xfId="0" applyFont="1" applyBorder="1"/>
    <xf numFmtId="0" fontId="9" fillId="0" borderId="11" xfId="0" applyFont="1" applyBorder="1"/>
    <xf numFmtId="0" fontId="11" fillId="0" borderId="9" xfId="0" applyFont="1" applyBorder="1"/>
    <xf numFmtId="0" fontId="11" fillId="0" borderId="10" xfId="0" applyFont="1" applyBorder="1"/>
    <xf numFmtId="0" fontId="11" fillId="0" borderId="11" xfId="0" applyFont="1" applyBorder="1"/>
    <xf numFmtId="0" fontId="12" fillId="0" borderId="0" xfId="0" applyFont="1"/>
    <xf numFmtId="0" fontId="13" fillId="0" borderId="0" xfId="0" applyFont="1"/>
    <xf numFmtId="0" fontId="0" fillId="0" borderId="0" xfId="0" applyAlignment="1">
      <alignment horizontal="right"/>
    </xf>
    <xf numFmtId="0" fontId="15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1" fillId="0" borderId="0" xfId="0" applyNumberFormat="1" applyFont="1" applyBorder="1" applyAlignment="1">
      <alignment horizontal="right"/>
    </xf>
    <xf numFmtId="0" fontId="10" fillId="0" borderId="7" xfId="0" applyFont="1" applyBorder="1" applyAlignment="1">
      <alignment horizontal="centerContinuous"/>
    </xf>
    <xf numFmtId="0" fontId="9" fillId="0" borderId="0" xfId="0" applyFont="1" applyBorder="1" applyAlignment="1">
      <alignment horizontal="centerContinuous"/>
    </xf>
    <xf numFmtId="0" fontId="9" fillId="0" borderId="1" xfId="0" applyFont="1" applyBorder="1" applyAlignment="1">
      <alignment horizontal="left"/>
    </xf>
    <xf numFmtId="0" fontId="0" fillId="0" borderId="12" xfId="0" applyBorder="1"/>
    <xf numFmtId="0" fontId="0" fillId="0" borderId="12" xfId="0" applyBorder="1" applyAlignment="1">
      <alignment horizontal="center"/>
    </xf>
    <xf numFmtId="165" fontId="21" fillId="0" borderId="12" xfId="0" applyNumberFormat="1" applyFont="1" applyBorder="1" applyAlignment="1">
      <alignment horizontal="center"/>
    </xf>
    <xf numFmtId="0" fontId="4" fillId="0" borderId="1" xfId="0" applyFont="1" applyBorder="1" applyAlignment="1" applyProtection="1">
      <alignment horizontal="center"/>
      <protection locked="0"/>
    </xf>
    <xf numFmtId="0" fontId="0" fillId="0" borderId="2" xfId="0" applyBorder="1" applyAlignment="1">
      <alignment horizontal="center"/>
    </xf>
    <xf numFmtId="165" fontId="0" fillId="0" borderId="2" xfId="0" applyNumberFormat="1" applyBorder="1" applyAlignment="1">
      <alignment horizontal="center"/>
    </xf>
    <xf numFmtId="9" fontId="0" fillId="0" borderId="6" xfId="2" applyFont="1" applyBorder="1" applyAlignment="1">
      <alignment horizontal="center"/>
    </xf>
    <xf numFmtId="9" fontId="0" fillId="0" borderId="8" xfId="2" applyFont="1" applyBorder="1" applyAlignment="1">
      <alignment horizontal="center"/>
    </xf>
    <xf numFmtId="9" fontId="0" fillId="0" borderId="11" xfId="2" applyFont="1" applyBorder="1" applyAlignment="1">
      <alignment horizontal="center"/>
    </xf>
    <xf numFmtId="0" fontId="21" fillId="0" borderId="13" xfId="0" applyFont="1" applyBorder="1" applyAlignment="1">
      <alignment horizontal="center"/>
    </xf>
    <xf numFmtId="0" fontId="21" fillId="0" borderId="14" xfId="0" applyFont="1" applyBorder="1" applyAlignment="1">
      <alignment horizontal="center"/>
    </xf>
    <xf numFmtId="0" fontId="19" fillId="0" borderId="12" xfId="0" applyFont="1" applyBorder="1"/>
    <xf numFmtId="0" fontId="20" fillId="0" borderId="12" xfId="0" applyFont="1" applyBorder="1"/>
    <xf numFmtId="0" fontId="14" fillId="0" borderId="12" xfId="0" applyFont="1" applyBorder="1"/>
    <xf numFmtId="0" fontId="0" fillId="0" borderId="12" xfId="0" applyBorder="1" applyAlignment="1">
      <alignment horizontal="center" wrapText="1"/>
    </xf>
    <xf numFmtId="0" fontId="0" fillId="0" borderId="4" xfId="0" applyBorder="1"/>
    <xf numFmtId="0" fontId="13" fillId="0" borderId="7" xfId="0" applyFont="1" applyBorder="1"/>
    <xf numFmtId="0" fontId="0" fillId="0" borderId="7" xfId="0" applyBorder="1"/>
    <xf numFmtId="0" fontId="0" fillId="0" borderId="10" xfId="0" applyBorder="1"/>
    <xf numFmtId="0" fontId="0" fillId="0" borderId="3" xfId="0" applyBorder="1"/>
    <xf numFmtId="0" fontId="9" fillId="0" borderId="3" xfId="0" applyFont="1" applyBorder="1"/>
    <xf numFmtId="0" fontId="0" fillId="0" borderId="0" xfId="0" applyBorder="1"/>
    <xf numFmtId="0" fontId="8" fillId="0" borderId="7" xfId="0" applyFont="1" applyBorder="1"/>
    <xf numFmtId="0" fontId="4" fillId="0" borderId="0" xfId="0" applyFont="1" applyProtection="1">
      <protection locked="0"/>
    </xf>
    <xf numFmtId="0" fontId="8" fillId="0" borderId="12" xfId="0" applyFont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11" fillId="0" borderId="7" xfId="0" applyNumberFormat="1" applyFont="1" applyBorder="1" applyAlignment="1">
      <alignment horizontal="right"/>
    </xf>
    <xf numFmtId="0" fontId="9" fillId="0" borderId="7" xfId="0" applyFont="1" applyBorder="1" applyAlignment="1">
      <alignment horizontal="centerContinuous"/>
    </xf>
    <xf numFmtId="0" fontId="10" fillId="0" borderId="0" xfId="0" applyFont="1" applyBorder="1" applyAlignment="1">
      <alignment horizontal="centerContinuous"/>
    </xf>
    <xf numFmtId="0" fontId="21" fillId="0" borderId="0" xfId="0" applyFont="1" applyBorder="1" applyAlignment="1">
      <alignment horizontal="center"/>
    </xf>
    <xf numFmtId="165" fontId="21" fillId="0" borderId="0" xfId="0" applyNumberFormat="1" applyFont="1" applyBorder="1" applyAlignment="1">
      <alignment horizontal="center"/>
    </xf>
    <xf numFmtId="164" fontId="0" fillId="0" borderId="0" xfId="1" applyFont="1"/>
    <xf numFmtId="0" fontId="8" fillId="0" borderId="1" xfId="0" applyFont="1" applyBorder="1"/>
    <xf numFmtId="0" fontId="8" fillId="0" borderId="2" xfId="0" applyFont="1" applyBorder="1" applyAlignment="1" applyProtection="1">
      <alignment horizontal="left"/>
      <protection hidden="1"/>
    </xf>
    <xf numFmtId="0" fontId="0" fillId="0" borderId="2" xfId="0" applyBorder="1" applyAlignment="1">
      <alignment horizontal="left"/>
    </xf>
    <xf numFmtId="0" fontId="8" fillId="0" borderId="1" xfId="0" applyFont="1" applyBorder="1" applyAlignment="1">
      <alignment horizontal="right"/>
    </xf>
    <xf numFmtId="0" fontId="0" fillId="0" borderId="5" xfId="0" applyBorder="1"/>
    <xf numFmtId="0" fontId="0" fillId="0" borderId="5" xfId="0" applyBorder="1" applyAlignment="1">
      <alignment horizontal="center"/>
    </xf>
    <xf numFmtId="9" fontId="0" fillId="0" borderId="14" xfId="2" applyFont="1" applyBorder="1" applyAlignment="1">
      <alignment horizontal="center"/>
    </xf>
    <xf numFmtId="9" fontId="0" fillId="0" borderId="15" xfId="2" applyFont="1" applyBorder="1" applyAlignment="1">
      <alignment horizontal="center"/>
    </xf>
    <xf numFmtId="9" fontId="0" fillId="0" borderId="13" xfId="2" applyFont="1" applyBorder="1" applyAlignment="1">
      <alignment horizontal="center"/>
    </xf>
    <xf numFmtId="165" fontId="0" fillId="0" borderId="0" xfId="0" applyNumberFormat="1"/>
    <xf numFmtId="0" fontId="4" fillId="2" borderId="0" xfId="0" applyFont="1" applyFill="1" applyAlignment="1" applyProtection="1">
      <alignment horizontal="left"/>
      <protection locked="0"/>
    </xf>
    <xf numFmtId="0" fontId="16" fillId="0" borderId="0" xfId="0" applyFont="1" applyAlignment="1">
      <alignment horizontal="center" wrapText="1"/>
    </xf>
    <xf numFmtId="165" fontId="4" fillId="0" borderId="0" xfId="0" applyNumberFormat="1" applyFont="1" applyAlignment="1" applyProtection="1">
      <alignment horizontal="center" vertical="center"/>
      <protection locked="0"/>
    </xf>
    <xf numFmtId="0" fontId="9" fillId="0" borderId="7" xfId="0" applyFont="1" applyBorder="1" applyAlignment="1">
      <alignment horizontal="right"/>
    </xf>
    <xf numFmtId="0" fontId="9" fillId="0" borderId="0" xfId="0" applyFont="1" applyBorder="1" applyAlignment="1">
      <alignment horizontal="right"/>
    </xf>
    <xf numFmtId="0" fontId="18" fillId="0" borderId="14" xfId="0" applyFont="1" applyBorder="1" applyAlignment="1">
      <alignment horizontal="center"/>
    </xf>
    <xf numFmtId="0" fontId="4" fillId="0" borderId="0" xfId="0" applyFont="1" applyAlignment="1">
      <alignment horizontal="right" vertical="center"/>
    </xf>
    <xf numFmtId="0" fontId="15" fillId="0" borderId="1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4" fillId="2" borderId="0" xfId="0" applyFont="1" applyFill="1" applyAlignment="1" applyProtection="1">
      <alignment horizontal="left" vertical="center"/>
      <protection locked="0"/>
    </xf>
    <xf numFmtId="165" fontId="9" fillId="0" borderId="7" xfId="0" applyNumberFormat="1" applyFont="1" applyBorder="1" applyAlignment="1">
      <alignment horizontal="center"/>
    </xf>
    <xf numFmtId="165" fontId="9" fillId="0" borderId="0" xfId="0" applyNumberFormat="1" applyFont="1" applyBorder="1" applyAlignment="1">
      <alignment horizontal="center"/>
    </xf>
    <xf numFmtId="165" fontId="9" fillId="0" borderId="8" xfId="0" applyNumberFormat="1" applyFont="1" applyBorder="1" applyAlignment="1">
      <alignment horizontal="center"/>
    </xf>
    <xf numFmtId="0" fontId="9" fillId="0" borderId="4" xfId="0" applyFont="1" applyBorder="1" applyAlignment="1">
      <alignment horizontal="right"/>
    </xf>
    <xf numFmtId="0" fontId="9" fillId="0" borderId="5" xfId="0" applyFont="1" applyBorder="1" applyAlignment="1">
      <alignment horizontal="right"/>
    </xf>
    <xf numFmtId="165" fontId="9" fillId="0" borderId="9" xfId="0" applyNumberFormat="1" applyFont="1" applyBorder="1" applyAlignment="1">
      <alignment horizontal="center"/>
    </xf>
    <xf numFmtId="165" fontId="9" fillId="0" borderId="11" xfId="0" applyNumberFormat="1" applyFont="1" applyBorder="1" applyAlignment="1">
      <alignment horizontal="center"/>
    </xf>
    <xf numFmtId="0" fontId="22" fillId="0" borderId="0" xfId="0" applyFont="1" applyAlignment="1">
      <alignment horizontal="center"/>
    </xf>
    <xf numFmtId="0" fontId="22" fillId="0" borderId="8" xfId="0" applyFont="1" applyBorder="1" applyAlignment="1">
      <alignment horizontal="center"/>
    </xf>
    <xf numFmtId="0" fontId="22" fillId="0" borderId="10" xfId="0" applyFont="1" applyBorder="1" applyAlignment="1">
      <alignment horizontal="center"/>
    </xf>
    <xf numFmtId="0" fontId="22" fillId="0" borderId="1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6" fillId="2" borderId="0" xfId="0" applyFont="1" applyFill="1" applyAlignment="1" applyProtection="1">
      <alignment horizontal="center"/>
      <protection locked="0"/>
    </xf>
    <xf numFmtId="0" fontId="9" fillId="0" borderId="9" xfId="0" applyFont="1" applyBorder="1" applyAlignment="1">
      <alignment horizontal="right"/>
    </xf>
    <xf numFmtId="0" fontId="9" fillId="0" borderId="10" xfId="0" applyFont="1" applyBorder="1" applyAlignment="1">
      <alignment horizontal="right"/>
    </xf>
    <xf numFmtId="165" fontId="11" fillId="0" borderId="1" xfId="0" applyNumberFormat="1" applyFont="1" applyBorder="1" applyAlignment="1">
      <alignment horizontal="center"/>
    </xf>
    <xf numFmtId="165" fontId="11" fillId="0" borderId="3" xfId="0" applyNumberFormat="1" applyFont="1" applyBorder="1" applyAlignment="1">
      <alignment horizontal="center"/>
    </xf>
    <xf numFmtId="165" fontId="11" fillId="0" borderId="2" xfId="0" applyNumberFormat="1" applyFont="1" applyBorder="1" applyAlignment="1">
      <alignment horizontal="center"/>
    </xf>
    <xf numFmtId="165" fontId="9" fillId="0" borderId="10" xfId="0" applyNumberFormat="1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5" fillId="0" borderId="12" xfId="0" applyFont="1" applyBorder="1" applyAlignment="1">
      <alignment horizontal="center" wrapText="1"/>
    </xf>
    <xf numFmtId="0" fontId="8" fillId="0" borderId="0" xfId="0" applyFont="1" applyAlignment="1" applyProtection="1">
      <alignment horizontal="center" vertical="center"/>
    </xf>
    <xf numFmtId="0" fontId="16" fillId="0" borderId="0" xfId="0" applyFont="1" applyAlignment="1" applyProtection="1">
      <alignment horizontal="center"/>
      <protection locked="0"/>
    </xf>
    <xf numFmtId="0" fontId="21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9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4" xfId="0" applyNumberFormat="1" applyFont="1" applyBorder="1" applyAlignment="1">
      <alignment horizontal="center"/>
    </xf>
    <xf numFmtId="0" fontId="9" fillId="0" borderId="6" xfId="0" applyNumberFormat="1" applyFont="1" applyBorder="1" applyAlignment="1">
      <alignment horizontal="center"/>
    </xf>
    <xf numFmtId="0" fontId="14" fillId="0" borderId="12" xfId="0" applyFont="1" applyBorder="1"/>
    <xf numFmtId="0" fontId="15" fillId="0" borderId="14" xfId="0" applyFont="1" applyBorder="1" applyAlignment="1">
      <alignment horizontal="center" wrapText="1"/>
    </xf>
    <xf numFmtId="0" fontId="15" fillId="0" borderId="13" xfId="0" applyFont="1" applyBorder="1" applyAlignment="1">
      <alignment horizontal="center" wrapText="1"/>
    </xf>
    <xf numFmtId="0" fontId="0" fillId="0" borderId="12" xfId="0" applyBorder="1" applyAlignment="1">
      <alignment horizontal="center"/>
    </xf>
    <xf numFmtId="0" fontId="0" fillId="0" borderId="12" xfId="0" applyBorder="1"/>
    <xf numFmtId="165" fontId="0" fillId="0" borderId="0" xfId="0" applyNumberFormat="1" applyAlignment="1">
      <alignment horizontal="center" vertical="center"/>
    </xf>
    <xf numFmtId="165" fontId="8" fillId="0" borderId="0" xfId="0" applyNumberFormat="1" applyFont="1" applyAlignment="1" applyProtection="1">
      <alignment horizontal="center" vertical="center"/>
    </xf>
    <xf numFmtId="0" fontId="15" fillId="0" borderId="4" xfId="0" applyFont="1" applyBorder="1" applyAlignment="1">
      <alignment horizontal="center" wrapText="1"/>
    </xf>
    <xf numFmtId="0" fontId="15" fillId="0" borderId="6" xfId="0" applyFont="1" applyBorder="1" applyAlignment="1">
      <alignment horizontal="center" wrapText="1"/>
    </xf>
    <xf numFmtId="0" fontId="15" fillId="0" borderId="9" xfId="0" applyFont="1" applyBorder="1" applyAlignment="1">
      <alignment horizontal="center" wrapText="1"/>
    </xf>
    <xf numFmtId="0" fontId="15" fillId="0" borderId="11" xfId="0" applyFont="1" applyBorder="1" applyAlignment="1">
      <alignment horizontal="center" wrapText="1"/>
    </xf>
    <xf numFmtId="0" fontId="19" fillId="0" borderId="12" xfId="0" applyFont="1" applyBorder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 /><Relationship Id="rId3" Type="http://schemas.openxmlformats.org/officeDocument/2006/relationships/worksheet" Target="worksheets/sheet3.xml" /><Relationship Id="rId7" Type="http://schemas.openxmlformats.org/officeDocument/2006/relationships/styles" Target="style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theme" Target="theme/theme1.xml" /><Relationship Id="rId5" Type="http://schemas.openxmlformats.org/officeDocument/2006/relationships/worksheet" Target="worksheets/sheet5.xml" /><Relationship Id="rId4" Type="http://schemas.openxmlformats.org/officeDocument/2006/relationships/worksheet" Target="worksheets/sheet4.xml" /><Relationship Id="rId9" Type="http://schemas.openxmlformats.org/officeDocument/2006/relationships/calcChain" Target="calcChain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152400</xdr:rowOff>
    </xdr:from>
    <xdr:to>
      <xdr:col>2</xdr:col>
      <xdr:colOff>0</xdr:colOff>
      <xdr:row>7</xdr:row>
      <xdr:rowOff>9525</xdr:rowOff>
    </xdr:to>
    <xdr:sp macro="" textlink="">
      <xdr:nvSpPr>
        <xdr:cNvPr id="1063" name="Line 39">
          <a:extLst>
            <a:ext uri="{FF2B5EF4-FFF2-40B4-BE49-F238E27FC236}">
              <a16:creationId xmlns:a16="http://schemas.microsoft.com/office/drawing/2014/main" id="{D9DFB761-E0E1-4D19-A116-2F6CA62042F6}"/>
            </a:ext>
          </a:extLst>
        </xdr:cNvPr>
        <xdr:cNvSpPr>
          <a:spLocks noChangeShapeType="1"/>
        </xdr:cNvSpPr>
      </xdr:nvSpPr>
      <xdr:spPr bwMode="auto">
        <a:xfrm>
          <a:off x="609600" y="552450"/>
          <a:ext cx="609600" cy="666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104775</xdr:rowOff>
    </xdr:to>
    <xdr:sp macro="" textlink="">
      <xdr:nvSpPr>
        <xdr:cNvPr id="1064" name="Line 40">
          <a:extLst>
            <a:ext uri="{FF2B5EF4-FFF2-40B4-BE49-F238E27FC236}">
              <a16:creationId xmlns:a16="http://schemas.microsoft.com/office/drawing/2014/main" id="{7AA09436-8D3C-4631-9350-34CF12B9642A}"/>
            </a:ext>
          </a:extLst>
        </xdr:cNvPr>
        <xdr:cNvSpPr>
          <a:spLocks noChangeShapeType="1"/>
        </xdr:cNvSpPr>
      </xdr:nvSpPr>
      <xdr:spPr bwMode="auto">
        <a:xfrm>
          <a:off x="1219200" y="1209675"/>
          <a:ext cx="0" cy="104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552450</xdr:colOff>
      <xdr:row>7</xdr:row>
      <xdr:rowOff>114300</xdr:rowOff>
    </xdr:from>
    <xdr:to>
      <xdr:col>2</xdr:col>
      <xdr:colOff>9525</xdr:colOff>
      <xdr:row>10</xdr:row>
      <xdr:rowOff>38100</xdr:rowOff>
    </xdr:to>
    <xdr:sp macro="" textlink="">
      <xdr:nvSpPr>
        <xdr:cNvPr id="1065" name="Line 41">
          <a:extLst>
            <a:ext uri="{FF2B5EF4-FFF2-40B4-BE49-F238E27FC236}">
              <a16:creationId xmlns:a16="http://schemas.microsoft.com/office/drawing/2014/main" id="{30B439AC-88E8-4A09-8797-7A5CF5788A1F}"/>
            </a:ext>
          </a:extLst>
        </xdr:cNvPr>
        <xdr:cNvSpPr>
          <a:spLocks noChangeShapeType="1"/>
        </xdr:cNvSpPr>
      </xdr:nvSpPr>
      <xdr:spPr bwMode="auto">
        <a:xfrm flipH="1">
          <a:off x="552450" y="1323975"/>
          <a:ext cx="676275" cy="409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76200</xdr:colOff>
      <xdr:row>2</xdr:row>
      <xdr:rowOff>152400</xdr:rowOff>
    </xdr:from>
    <xdr:to>
      <xdr:col>4</xdr:col>
      <xdr:colOff>28575</xdr:colOff>
      <xdr:row>7</xdr:row>
      <xdr:rowOff>0</xdr:rowOff>
    </xdr:to>
    <xdr:sp macro="" textlink="">
      <xdr:nvSpPr>
        <xdr:cNvPr id="1066" name="Line 42">
          <a:extLst>
            <a:ext uri="{FF2B5EF4-FFF2-40B4-BE49-F238E27FC236}">
              <a16:creationId xmlns:a16="http://schemas.microsoft.com/office/drawing/2014/main" id="{EDAEC4F9-7AD1-4F8A-A187-AD38AAF7FD32}"/>
            </a:ext>
          </a:extLst>
        </xdr:cNvPr>
        <xdr:cNvSpPr>
          <a:spLocks noChangeShapeType="1"/>
        </xdr:cNvSpPr>
      </xdr:nvSpPr>
      <xdr:spPr bwMode="auto">
        <a:xfrm flipV="1">
          <a:off x="1295400" y="552450"/>
          <a:ext cx="619125" cy="657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7</xdr:row>
      <xdr:rowOff>0</xdr:rowOff>
    </xdr:from>
    <xdr:to>
      <xdr:col>3</xdr:col>
      <xdr:colOff>0</xdr:colOff>
      <xdr:row>7</xdr:row>
      <xdr:rowOff>114300</xdr:rowOff>
    </xdr:to>
    <xdr:sp macro="" textlink="">
      <xdr:nvSpPr>
        <xdr:cNvPr id="1067" name="Line 43">
          <a:extLst>
            <a:ext uri="{FF2B5EF4-FFF2-40B4-BE49-F238E27FC236}">
              <a16:creationId xmlns:a16="http://schemas.microsoft.com/office/drawing/2014/main" id="{2DB63D55-27AF-482B-BEDC-9320461688D7}"/>
            </a:ext>
          </a:extLst>
        </xdr:cNvPr>
        <xdr:cNvSpPr>
          <a:spLocks noChangeShapeType="1"/>
        </xdr:cNvSpPr>
      </xdr:nvSpPr>
      <xdr:spPr bwMode="auto">
        <a:xfrm>
          <a:off x="1304925" y="1209675"/>
          <a:ext cx="0" cy="114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</xdr:colOff>
      <xdr:row>7</xdr:row>
      <xdr:rowOff>114300</xdr:rowOff>
    </xdr:from>
    <xdr:to>
      <xdr:col>4</xdr:col>
      <xdr:colOff>57150</xdr:colOff>
      <xdr:row>10</xdr:row>
      <xdr:rowOff>28575</xdr:rowOff>
    </xdr:to>
    <xdr:sp macro="" textlink="">
      <xdr:nvSpPr>
        <xdr:cNvPr id="1068" name="Line 44">
          <a:extLst>
            <a:ext uri="{FF2B5EF4-FFF2-40B4-BE49-F238E27FC236}">
              <a16:creationId xmlns:a16="http://schemas.microsoft.com/office/drawing/2014/main" id="{9779F739-EEDB-4A1B-92AD-A36E64CEB041}"/>
            </a:ext>
          </a:extLst>
        </xdr:cNvPr>
        <xdr:cNvSpPr>
          <a:spLocks noChangeShapeType="1"/>
        </xdr:cNvSpPr>
      </xdr:nvSpPr>
      <xdr:spPr bwMode="auto">
        <a:xfrm>
          <a:off x="1314450" y="1323975"/>
          <a:ext cx="628650" cy="400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</xdr:colOff>
      <xdr:row>3</xdr:row>
      <xdr:rowOff>0</xdr:rowOff>
    </xdr:from>
    <xdr:to>
      <xdr:col>5</xdr:col>
      <xdr:colOff>295275</xdr:colOff>
      <xdr:row>3</xdr:row>
      <xdr:rowOff>0</xdr:rowOff>
    </xdr:to>
    <xdr:sp macro="" textlink="">
      <xdr:nvSpPr>
        <xdr:cNvPr id="1069" name="Line 45">
          <a:extLst>
            <a:ext uri="{FF2B5EF4-FFF2-40B4-BE49-F238E27FC236}">
              <a16:creationId xmlns:a16="http://schemas.microsoft.com/office/drawing/2014/main" id="{D6D3467A-C400-4A3A-A5D5-91598F7A565D}"/>
            </a:ext>
          </a:extLst>
        </xdr:cNvPr>
        <xdr:cNvSpPr>
          <a:spLocks noChangeShapeType="1"/>
        </xdr:cNvSpPr>
      </xdr:nvSpPr>
      <xdr:spPr bwMode="auto">
        <a:xfrm>
          <a:off x="1895475" y="561975"/>
          <a:ext cx="895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28575</xdr:colOff>
      <xdr:row>10</xdr:row>
      <xdr:rowOff>19050</xdr:rowOff>
    </xdr:from>
    <xdr:to>
      <xdr:col>5</xdr:col>
      <xdr:colOff>323850</xdr:colOff>
      <xdr:row>10</xdr:row>
      <xdr:rowOff>19050</xdr:rowOff>
    </xdr:to>
    <xdr:sp macro="" textlink="">
      <xdr:nvSpPr>
        <xdr:cNvPr id="1070" name="Line 46">
          <a:extLst>
            <a:ext uri="{FF2B5EF4-FFF2-40B4-BE49-F238E27FC236}">
              <a16:creationId xmlns:a16="http://schemas.microsoft.com/office/drawing/2014/main" id="{8671B0B8-88E6-4750-A2FD-16B5D4331C15}"/>
            </a:ext>
          </a:extLst>
        </xdr:cNvPr>
        <xdr:cNvSpPr>
          <a:spLocks noChangeShapeType="1"/>
        </xdr:cNvSpPr>
      </xdr:nvSpPr>
      <xdr:spPr bwMode="auto">
        <a:xfrm>
          <a:off x="1914525" y="1714500"/>
          <a:ext cx="904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</xdr:colOff>
      <xdr:row>3</xdr:row>
      <xdr:rowOff>0</xdr:rowOff>
    </xdr:from>
    <xdr:to>
      <xdr:col>5</xdr:col>
      <xdr:colOff>9525</xdr:colOff>
      <xdr:row>10</xdr:row>
      <xdr:rowOff>28575</xdr:rowOff>
    </xdr:to>
    <xdr:sp macro="" textlink="">
      <xdr:nvSpPr>
        <xdr:cNvPr id="1071" name="Line 47">
          <a:extLst>
            <a:ext uri="{FF2B5EF4-FFF2-40B4-BE49-F238E27FC236}">
              <a16:creationId xmlns:a16="http://schemas.microsoft.com/office/drawing/2014/main" id="{D831A1FF-6FAD-4CAE-82D8-51B178156AAC}"/>
            </a:ext>
          </a:extLst>
        </xdr:cNvPr>
        <xdr:cNvSpPr>
          <a:spLocks noChangeShapeType="1"/>
        </xdr:cNvSpPr>
      </xdr:nvSpPr>
      <xdr:spPr bwMode="auto">
        <a:xfrm>
          <a:off x="2505075" y="561975"/>
          <a:ext cx="0" cy="116205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sm" len="med"/>
          <a:tailEnd type="triangle" w="sm" len="med"/>
        </a:ln>
      </xdr:spPr>
    </xdr:sp>
    <xdr:clientData/>
  </xdr:twoCellAnchor>
  <xdr:twoCellAnchor>
    <xdr:from>
      <xdr:col>3</xdr:col>
      <xdr:colOff>19050</xdr:colOff>
      <xdr:row>6</xdr:row>
      <xdr:rowOff>152400</xdr:rowOff>
    </xdr:from>
    <xdr:to>
      <xdr:col>4</xdr:col>
      <xdr:colOff>323850</xdr:colOff>
      <xdr:row>6</xdr:row>
      <xdr:rowOff>152400</xdr:rowOff>
    </xdr:to>
    <xdr:sp macro="" textlink="">
      <xdr:nvSpPr>
        <xdr:cNvPr id="1072" name="Line 48">
          <a:extLst>
            <a:ext uri="{FF2B5EF4-FFF2-40B4-BE49-F238E27FC236}">
              <a16:creationId xmlns:a16="http://schemas.microsoft.com/office/drawing/2014/main" id="{5A784CA3-0785-471E-9FCB-6011CBE620FE}"/>
            </a:ext>
          </a:extLst>
        </xdr:cNvPr>
        <xdr:cNvSpPr>
          <a:spLocks noChangeShapeType="1"/>
        </xdr:cNvSpPr>
      </xdr:nvSpPr>
      <xdr:spPr bwMode="auto">
        <a:xfrm>
          <a:off x="1323975" y="1200150"/>
          <a:ext cx="885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7</xdr:row>
      <xdr:rowOff>114300</xdr:rowOff>
    </xdr:from>
    <xdr:to>
      <xdr:col>4</xdr:col>
      <xdr:colOff>361950</xdr:colOff>
      <xdr:row>7</xdr:row>
      <xdr:rowOff>114300</xdr:rowOff>
    </xdr:to>
    <xdr:sp macro="" textlink="">
      <xdr:nvSpPr>
        <xdr:cNvPr id="1073" name="Line 49">
          <a:extLst>
            <a:ext uri="{FF2B5EF4-FFF2-40B4-BE49-F238E27FC236}">
              <a16:creationId xmlns:a16="http://schemas.microsoft.com/office/drawing/2014/main" id="{4EECCCB3-01D8-4CE3-949F-AE9CE54B9CB1}"/>
            </a:ext>
          </a:extLst>
        </xdr:cNvPr>
        <xdr:cNvSpPr>
          <a:spLocks noChangeShapeType="1"/>
        </xdr:cNvSpPr>
      </xdr:nvSpPr>
      <xdr:spPr bwMode="auto">
        <a:xfrm>
          <a:off x="1304925" y="1323975"/>
          <a:ext cx="942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161925</xdr:colOff>
      <xdr:row>3</xdr:row>
      <xdr:rowOff>0</xdr:rowOff>
    </xdr:from>
    <xdr:to>
      <xdr:col>4</xdr:col>
      <xdr:colOff>161925</xdr:colOff>
      <xdr:row>6</xdr:row>
      <xdr:rowOff>152400</xdr:rowOff>
    </xdr:to>
    <xdr:sp macro="" textlink="">
      <xdr:nvSpPr>
        <xdr:cNvPr id="1074" name="Line 50">
          <a:extLst>
            <a:ext uri="{FF2B5EF4-FFF2-40B4-BE49-F238E27FC236}">
              <a16:creationId xmlns:a16="http://schemas.microsoft.com/office/drawing/2014/main" id="{89A05634-3441-4134-B766-DBE779357566}"/>
            </a:ext>
          </a:extLst>
        </xdr:cNvPr>
        <xdr:cNvSpPr>
          <a:spLocks noChangeShapeType="1"/>
        </xdr:cNvSpPr>
      </xdr:nvSpPr>
      <xdr:spPr bwMode="auto">
        <a:xfrm>
          <a:off x="2047875" y="561975"/>
          <a:ext cx="0" cy="638175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sm" len="med"/>
          <a:tailEnd type="triangle" w="sm" len="med"/>
        </a:ln>
      </xdr:spPr>
    </xdr:sp>
    <xdr:clientData/>
  </xdr:twoCellAnchor>
  <xdr:twoCellAnchor>
    <xdr:from>
      <xdr:col>4</xdr:col>
      <xdr:colOff>161925</xdr:colOff>
      <xdr:row>6</xdr:row>
      <xdr:rowOff>152400</xdr:rowOff>
    </xdr:from>
    <xdr:to>
      <xdr:col>4</xdr:col>
      <xdr:colOff>161925</xdr:colOff>
      <xdr:row>7</xdr:row>
      <xdr:rowOff>114300</xdr:rowOff>
    </xdr:to>
    <xdr:sp macro="" textlink="">
      <xdr:nvSpPr>
        <xdr:cNvPr id="1075" name="Line 51">
          <a:extLst>
            <a:ext uri="{FF2B5EF4-FFF2-40B4-BE49-F238E27FC236}">
              <a16:creationId xmlns:a16="http://schemas.microsoft.com/office/drawing/2014/main" id="{8A94C160-B393-426C-AAEE-DABD1B53B6A4}"/>
            </a:ext>
          </a:extLst>
        </xdr:cNvPr>
        <xdr:cNvSpPr>
          <a:spLocks noChangeShapeType="1"/>
        </xdr:cNvSpPr>
      </xdr:nvSpPr>
      <xdr:spPr bwMode="auto">
        <a:xfrm>
          <a:off x="2047875" y="1200150"/>
          <a:ext cx="0" cy="123825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sm" len="sm"/>
          <a:tailEnd type="triangle" w="sm" len="sm"/>
        </a:ln>
      </xdr:spPr>
    </xdr:sp>
    <xdr:clientData/>
  </xdr:twoCellAnchor>
  <xdr:twoCellAnchor>
    <xdr:from>
      <xdr:col>2</xdr:col>
      <xdr:colOff>0</xdr:colOff>
      <xdr:row>7</xdr:row>
      <xdr:rowOff>123825</xdr:rowOff>
    </xdr:from>
    <xdr:to>
      <xdr:col>2</xdr:col>
      <xdr:colOff>0</xdr:colOff>
      <xdr:row>12</xdr:row>
      <xdr:rowOff>133350</xdr:rowOff>
    </xdr:to>
    <xdr:sp macro="" textlink="">
      <xdr:nvSpPr>
        <xdr:cNvPr id="1076" name="Line 52">
          <a:extLst>
            <a:ext uri="{FF2B5EF4-FFF2-40B4-BE49-F238E27FC236}">
              <a16:creationId xmlns:a16="http://schemas.microsoft.com/office/drawing/2014/main" id="{1EF3C69F-129A-4FC0-84BF-F99FF7E61C92}"/>
            </a:ext>
          </a:extLst>
        </xdr:cNvPr>
        <xdr:cNvSpPr>
          <a:spLocks noChangeShapeType="1"/>
        </xdr:cNvSpPr>
      </xdr:nvSpPr>
      <xdr:spPr bwMode="auto">
        <a:xfrm flipH="1">
          <a:off x="1219200" y="1333500"/>
          <a:ext cx="0" cy="819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7</xdr:row>
      <xdr:rowOff>114300</xdr:rowOff>
    </xdr:from>
    <xdr:to>
      <xdr:col>3</xdr:col>
      <xdr:colOff>0</xdr:colOff>
      <xdr:row>12</xdr:row>
      <xdr:rowOff>142875</xdr:rowOff>
    </xdr:to>
    <xdr:sp macro="" textlink="">
      <xdr:nvSpPr>
        <xdr:cNvPr id="1077" name="Line 53">
          <a:extLst>
            <a:ext uri="{FF2B5EF4-FFF2-40B4-BE49-F238E27FC236}">
              <a16:creationId xmlns:a16="http://schemas.microsoft.com/office/drawing/2014/main" id="{65D45927-8DCE-4373-98BA-E597780C789C}"/>
            </a:ext>
          </a:extLst>
        </xdr:cNvPr>
        <xdr:cNvSpPr>
          <a:spLocks noChangeShapeType="1"/>
        </xdr:cNvSpPr>
      </xdr:nvSpPr>
      <xdr:spPr bwMode="auto">
        <a:xfrm flipH="1">
          <a:off x="1304925" y="1323975"/>
          <a:ext cx="0" cy="838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409575</xdr:colOff>
      <xdr:row>12</xdr:row>
      <xdr:rowOff>0</xdr:rowOff>
    </xdr:from>
    <xdr:to>
      <xdr:col>2</xdr:col>
      <xdr:colOff>0</xdr:colOff>
      <xdr:row>12</xdr:row>
      <xdr:rowOff>0</xdr:rowOff>
    </xdr:to>
    <xdr:sp macro="" textlink="">
      <xdr:nvSpPr>
        <xdr:cNvPr id="1078" name="Line 54">
          <a:extLst>
            <a:ext uri="{FF2B5EF4-FFF2-40B4-BE49-F238E27FC236}">
              <a16:creationId xmlns:a16="http://schemas.microsoft.com/office/drawing/2014/main" id="{CE960E6D-9293-4462-8BCE-21BC6BE13E97}"/>
            </a:ext>
          </a:extLst>
        </xdr:cNvPr>
        <xdr:cNvSpPr>
          <a:spLocks noChangeShapeType="1"/>
        </xdr:cNvSpPr>
      </xdr:nvSpPr>
      <xdr:spPr bwMode="auto">
        <a:xfrm flipV="1">
          <a:off x="1019175" y="2019300"/>
          <a:ext cx="2000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142875</xdr:colOff>
      <xdr:row>12</xdr:row>
      <xdr:rowOff>0</xdr:rowOff>
    </xdr:to>
    <xdr:sp macro="" textlink="">
      <xdr:nvSpPr>
        <xdr:cNvPr id="1079" name="Line 55">
          <a:extLst>
            <a:ext uri="{FF2B5EF4-FFF2-40B4-BE49-F238E27FC236}">
              <a16:creationId xmlns:a16="http://schemas.microsoft.com/office/drawing/2014/main" id="{31275CFC-E986-4EC4-A3D4-3517863A888F}"/>
            </a:ext>
          </a:extLst>
        </xdr:cNvPr>
        <xdr:cNvSpPr>
          <a:spLocks noChangeShapeType="1"/>
        </xdr:cNvSpPr>
      </xdr:nvSpPr>
      <xdr:spPr bwMode="auto">
        <a:xfrm flipH="1">
          <a:off x="1304925" y="2019300"/>
          <a:ext cx="142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161925</xdr:colOff>
      <xdr:row>7</xdr:row>
      <xdr:rowOff>114300</xdr:rowOff>
    </xdr:from>
    <xdr:to>
      <xdr:col>4</xdr:col>
      <xdr:colOff>161925</xdr:colOff>
      <xdr:row>10</xdr:row>
      <xdr:rowOff>19050</xdr:rowOff>
    </xdr:to>
    <xdr:sp macro="" textlink="">
      <xdr:nvSpPr>
        <xdr:cNvPr id="1080" name="Line 56">
          <a:extLst>
            <a:ext uri="{FF2B5EF4-FFF2-40B4-BE49-F238E27FC236}">
              <a16:creationId xmlns:a16="http://schemas.microsoft.com/office/drawing/2014/main" id="{E61ECAAD-6E56-467F-897E-B7126C794ECE}"/>
            </a:ext>
          </a:extLst>
        </xdr:cNvPr>
        <xdr:cNvSpPr>
          <a:spLocks noChangeShapeType="1"/>
        </xdr:cNvSpPr>
      </xdr:nvSpPr>
      <xdr:spPr bwMode="auto">
        <a:xfrm>
          <a:off x="2047875" y="1323975"/>
          <a:ext cx="0" cy="390525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sm" len="med"/>
          <a:tailEnd type="triangle" w="sm" len="med"/>
        </a:ln>
      </xdr:spPr>
    </xdr:sp>
    <xdr:clientData/>
  </xdr:twoCellAnchor>
  <xdr:twoCellAnchor>
    <xdr:from>
      <xdr:col>0</xdr:col>
      <xdr:colOff>47625</xdr:colOff>
      <xdr:row>10</xdr:row>
      <xdr:rowOff>28575</xdr:rowOff>
    </xdr:from>
    <xdr:to>
      <xdr:col>0</xdr:col>
      <xdr:colOff>571500</xdr:colOff>
      <xdr:row>10</xdr:row>
      <xdr:rowOff>28575</xdr:rowOff>
    </xdr:to>
    <xdr:sp macro="" textlink="">
      <xdr:nvSpPr>
        <xdr:cNvPr id="1081" name="Line 57">
          <a:extLst>
            <a:ext uri="{FF2B5EF4-FFF2-40B4-BE49-F238E27FC236}">
              <a16:creationId xmlns:a16="http://schemas.microsoft.com/office/drawing/2014/main" id="{F99F075D-7226-4CDB-9010-6F9A751C5D3A}"/>
            </a:ext>
          </a:extLst>
        </xdr:cNvPr>
        <xdr:cNvSpPr>
          <a:spLocks noChangeShapeType="1"/>
        </xdr:cNvSpPr>
      </xdr:nvSpPr>
      <xdr:spPr bwMode="auto">
        <a:xfrm flipH="1" flipV="1">
          <a:off x="47625" y="1724025"/>
          <a:ext cx="523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57150</xdr:colOff>
      <xdr:row>2</xdr:row>
      <xdr:rowOff>152400</xdr:rowOff>
    </xdr:from>
    <xdr:to>
      <xdr:col>0</xdr:col>
      <xdr:colOff>600075</xdr:colOff>
      <xdr:row>2</xdr:row>
      <xdr:rowOff>152400</xdr:rowOff>
    </xdr:to>
    <xdr:sp macro="" textlink="">
      <xdr:nvSpPr>
        <xdr:cNvPr id="1082" name="Line 58">
          <a:extLst>
            <a:ext uri="{FF2B5EF4-FFF2-40B4-BE49-F238E27FC236}">
              <a16:creationId xmlns:a16="http://schemas.microsoft.com/office/drawing/2014/main" id="{AC7C0A53-A22C-4839-97F3-9D4B756EC053}"/>
            </a:ext>
          </a:extLst>
        </xdr:cNvPr>
        <xdr:cNvSpPr>
          <a:spLocks noChangeShapeType="1"/>
        </xdr:cNvSpPr>
      </xdr:nvSpPr>
      <xdr:spPr bwMode="auto">
        <a:xfrm flipH="1">
          <a:off x="57150" y="552450"/>
          <a:ext cx="542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504825</xdr:colOff>
      <xdr:row>5</xdr:row>
      <xdr:rowOff>38100</xdr:rowOff>
    </xdr:from>
    <xdr:to>
      <xdr:col>3</xdr:col>
      <xdr:colOff>85725</xdr:colOff>
      <xdr:row>6</xdr:row>
      <xdr:rowOff>142875</xdr:rowOff>
    </xdr:to>
    <xdr:sp macro="" textlink="">
      <xdr:nvSpPr>
        <xdr:cNvPr id="1083" name="Arc 59">
          <a:extLst>
            <a:ext uri="{FF2B5EF4-FFF2-40B4-BE49-F238E27FC236}">
              <a16:creationId xmlns:a16="http://schemas.microsoft.com/office/drawing/2014/main" id="{D44A4F52-4FDB-4C35-B27B-BF02DB32AA6C}"/>
            </a:ext>
          </a:extLst>
        </xdr:cNvPr>
        <xdr:cNvSpPr>
          <a:spLocks/>
        </xdr:cNvSpPr>
      </xdr:nvSpPr>
      <xdr:spPr bwMode="auto">
        <a:xfrm rot="-2365433">
          <a:off x="1114425" y="923925"/>
          <a:ext cx="276225" cy="266700"/>
        </a:xfrm>
        <a:custGeom>
          <a:avLst/>
          <a:gdLst>
            <a:gd name="G0" fmla="+- 0 0 0"/>
            <a:gd name="G1" fmla="+- 21600 0 0"/>
            <a:gd name="G2" fmla="+- 21600 0 0"/>
            <a:gd name="T0" fmla="*/ 0 w 21600"/>
            <a:gd name="T1" fmla="*/ 0 h 21600"/>
            <a:gd name="T2" fmla="*/ 21600 w 21600"/>
            <a:gd name="T3" fmla="*/ 21600 h 21600"/>
            <a:gd name="T4" fmla="*/ 0 w 21600"/>
            <a:gd name="T5" fmla="*/ 21600 h 216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</a:cxnLst>
          <a:rect l="0" t="0" r="r" b="b"/>
          <a:pathLst>
            <a:path w="21600" h="21600" fill="none" extrusionOk="0">
              <a:moveTo>
                <a:pt x="0" y="0"/>
              </a:moveTo>
              <a:cubicBezTo>
                <a:pt x="11929" y="0"/>
                <a:pt x="21600" y="9670"/>
                <a:pt x="21600" y="21600"/>
              </a:cubicBezTo>
            </a:path>
            <a:path w="21600" h="21600" stroke="0" extrusionOk="0">
              <a:moveTo>
                <a:pt x="0" y="0"/>
              </a:moveTo>
              <a:cubicBezTo>
                <a:pt x="11929" y="0"/>
                <a:pt x="21600" y="9670"/>
                <a:pt x="21600" y="21600"/>
              </a:cubicBezTo>
              <a:lnTo>
                <a:pt x="0" y="2160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523875</xdr:colOff>
      <xdr:row>7</xdr:row>
      <xdr:rowOff>76200</xdr:rowOff>
    </xdr:from>
    <xdr:to>
      <xdr:col>3</xdr:col>
      <xdr:colOff>104775</xdr:colOff>
      <xdr:row>9</xdr:row>
      <xdr:rowOff>19050</xdr:rowOff>
    </xdr:to>
    <xdr:sp macro="" textlink="">
      <xdr:nvSpPr>
        <xdr:cNvPr id="1084" name="Arc 60">
          <a:extLst>
            <a:ext uri="{FF2B5EF4-FFF2-40B4-BE49-F238E27FC236}">
              <a16:creationId xmlns:a16="http://schemas.microsoft.com/office/drawing/2014/main" id="{F38D4F41-5768-41DB-9B8F-6362C6E68102}"/>
            </a:ext>
          </a:extLst>
        </xdr:cNvPr>
        <xdr:cNvSpPr>
          <a:spLocks/>
        </xdr:cNvSpPr>
      </xdr:nvSpPr>
      <xdr:spPr bwMode="auto">
        <a:xfrm rot="8271745">
          <a:off x="1133475" y="1285875"/>
          <a:ext cx="276225" cy="266700"/>
        </a:xfrm>
        <a:custGeom>
          <a:avLst/>
          <a:gdLst>
            <a:gd name="G0" fmla="+- 0 0 0"/>
            <a:gd name="G1" fmla="+- 21600 0 0"/>
            <a:gd name="G2" fmla="+- 21600 0 0"/>
            <a:gd name="T0" fmla="*/ 0 w 21600"/>
            <a:gd name="T1" fmla="*/ 0 h 21600"/>
            <a:gd name="T2" fmla="*/ 21600 w 21600"/>
            <a:gd name="T3" fmla="*/ 21600 h 21600"/>
            <a:gd name="T4" fmla="*/ 0 w 21600"/>
            <a:gd name="T5" fmla="*/ 21600 h 216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</a:cxnLst>
          <a:rect l="0" t="0" r="r" b="b"/>
          <a:pathLst>
            <a:path w="21600" h="21600" fill="none" extrusionOk="0">
              <a:moveTo>
                <a:pt x="0" y="0"/>
              </a:moveTo>
              <a:cubicBezTo>
                <a:pt x="11929" y="0"/>
                <a:pt x="21600" y="9670"/>
                <a:pt x="21600" y="21600"/>
              </a:cubicBezTo>
            </a:path>
            <a:path w="21600" h="21600" stroke="0" extrusionOk="0">
              <a:moveTo>
                <a:pt x="0" y="0"/>
              </a:moveTo>
              <a:cubicBezTo>
                <a:pt x="11929" y="0"/>
                <a:pt x="21600" y="9670"/>
                <a:pt x="21600" y="21600"/>
              </a:cubicBezTo>
              <a:lnTo>
                <a:pt x="0" y="2160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9525</xdr:colOff>
      <xdr:row>1</xdr:row>
      <xdr:rowOff>57150</xdr:rowOff>
    </xdr:from>
    <xdr:to>
      <xdr:col>4</xdr:col>
      <xdr:colOff>152400</xdr:colOff>
      <xdr:row>6</xdr:row>
      <xdr:rowOff>85725</xdr:rowOff>
    </xdr:to>
    <xdr:sp macro="" textlink="">
      <xdr:nvSpPr>
        <xdr:cNvPr id="1085" name="Arc 61">
          <a:extLst>
            <a:ext uri="{FF2B5EF4-FFF2-40B4-BE49-F238E27FC236}">
              <a16:creationId xmlns:a16="http://schemas.microsoft.com/office/drawing/2014/main" id="{6A461261-53C2-41E0-821B-CCD97EC26461}"/>
            </a:ext>
          </a:extLst>
        </xdr:cNvPr>
        <xdr:cNvSpPr>
          <a:spLocks/>
        </xdr:cNvSpPr>
      </xdr:nvSpPr>
      <xdr:spPr bwMode="auto">
        <a:xfrm rot="-3504181">
          <a:off x="890588" y="-14288"/>
          <a:ext cx="876300" cy="1419225"/>
        </a:xfrm>
        <a:custGeom>
          <a:avLst/>
          <a:gdLst>
            <a:gd name="G0" fmla="+- 0 0 0"/>
            <a:gd name="G1" fmla="+- 21600 0 0"/>
            <a:gd name="G2" fmla="+- 21600 0 0"/>
            <a:gd name="T0" fmla="*/ 0 w 21600"/>
            <a:gd name="T1" fmla="*/ 0 h 21600"/>
            <a:gd name="T2" fmla="*/ 21600 w 21600"/>
            <a:gd name="T3" fmla="*/ 21600 h 21600"/>
            <a:gd name="T4" fmla="*/ 0 w 21600"/>
            <a:gd name="T5" fmla="*/ 21600 h 216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</a:cxnLst>
          <a:rect l="0" t="0" r="r" b="b"/>
          <a:pathLst>
            <a:path w="21600" h="21600" fill="none" extrusionOk="0">
              <a:moveTo>
                <a:pt x="0" y="0"/>
              </a:moveTo>
              <a:cubicBezTo>
                <a:pt x="11929" y="0"/>
                <a:pt x="21600" y="9670"/>
                <a:pt x="21600" y="21600"/>
              </a:cubicBezTo>
            </a:path>
            <a:path w="21600" h="21600" stroke="0" extrusionOk="0">
              <a:moveTo>
                <a:pt x="0" y="0"/>
              </a:moveTo>
              <a:cubicBezTo>
                <a:pt x="11929" y="0"/>
                <a:pt x="21600" y="9670"/>
                <a:pt x="21600" y="21600"/>
              </a:cubicBezTo>
              <a:lnTo>
                <a:pt x="0" y="2160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466725</xdr:colOff>
      <xdr:row>6</xdr:row>
      <xdr:rowOff>104775</xdr:rowOff>
    </xdr:from>
    <xdr:to>
      <xdr:col>4</xdr:col>
      <xdr:colOff>0</xdr:colOff>
      <xdr:row>12</xdr:row>
      <xdr:rowOff>0</xdr:rowOff>
    </xdr:to>
    <xdr:sp macro="" textlink="">
      <xdr:nvSpPr>
        <xdr:cNvPr id="1086" name="Arc 62">
          <a:extLst>
            <a:ext uri="{FF2B5EF4-FFF2-40B4-BE49-F238E27FC236}">
              <a16:creationId xmlns:a16="http://schemas.microsoft.com/office/drawing/2014/main" id="{68292BA1-78BC-49B1-B34C-00381D4A2E2E}"/>
            </a:ext>
          </a:extLst>
        </xdr:cNvPr>
        <xdr:cNvSpPr>
          <a:spLocks/>
        </xdr:cNvSpPr>
      </xdr:nvSpPr>
      <xdr:spPr bwMode="auto">
        <a:xfrm rot="7309336">
          <a:off x="742950" y="876300"/>
          <a:ext cx="866775" cy="1419225"/>
        </a:xfrm>
        <a:custGeom>
          <a:avLst/>
          <a:gdLst>
            <a:gd name="G0" fmla="+- 0 0 0"/>
            <a:gd name="G1" fmla="+- 21600 0 0"/>
            <a:gd name="G2" fmla="+- 21600 0 0"/>
            <a:gd name="T0" fmla="*/ 0 w 21600"/>
            <a:gd name="T1" fmla="*/ 0 h 21600"/>
            <a:gd name="T2" fmla="*/ 21600 w 21600"/>
            <a:gd name="T3" fmla="*/ 21600 h 21600"/>
            <a:gd name="T4" fmla="*/ 0 w 21600"/>
            <a:gd name="T5" fmla="*/ 21600 h 216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</a:cxnLst>
          <a:rect l="0" t="0" r="r" b="b"/>
          <a:pathLst>
            <a:path w="21600" h="21600" fill="none" extrusionOk="0">
              <a:moveTo>
                <a:pt x="0" y="0"/>
              </a:moveTo>
              <a:cubicBezTo>
                <a:pt x="11929" y="0"/>
                <a:pt x="21600" y="9670"/>
                <a:pt x="21600" y="21600"/>
              </a:cubicBezTo>
            </a:path>
            <a:path w="21600" h="21600" stroke="0" extrusionOk="0">
              <a:moveTo>
                <a:pt x="0" y="0"/>
              </a:moveTo>
              <a:cubicBezTo>
                <a:pt x="11929" y="0"/>
                <a:pt x="21600" y="9670"/>
                <a:pt x="21600" y="21600"/>
              </a:cubicBezTo>
              <a:lnTo>
                <a:pt x="0" y="2160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152400</xdr:rowOff>
    </xdr:from>
    <xdr:to>
      <xdr:col>2</xdr:col>
      <xdr:colOff>0</xdr:colOff>
      <xdr:row>7</xdr:row>
      <xdr:rowOff>9525</xdr:rowOff>
    </xdr:to>
    <xdr:sp macro="" textlink="">
      <xdr:nvSpPr>
        <xdr:cNvPr id="1087" name="Line 63">
          <a:extLst>
            <a:ext uri="{FF2B5EF4-FFF2-40B4-BE49-F238E27FC236}">
              <a16:creationId xmlns:a16="http://schemas.microsoft.com/office/drawing/2014/main" id="{DA2F4380-B607-4A1E-9FE4-9035EF793EE7}"/>
            </a:ext>
          </a:extLst>
        </xdr:cNvPr>
        <xdr:cNvSpPr>
          <a:spLocks noChangeShapeType="1"/>
        </xdr:cNvSpPr>
      </xdr:nvSpPr>
      <xdr:spPr bwMode="auto">
        <a:xfrm>
          <a:off x="609600" y="552450"/>
          <a:ext cx="609600" cy="666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152400</xdr:rowOff>
    </xdr:to>
    <xdr:sp macro="" textlink="">
      <xdr:nvSpPr>
        <xdr:cNvPr id="1088" name="Line 64">
          <a:extLst>
            <a:ext uri="{FF2B5EF4-FFF2-40B4-BE49-F238E27FC236}">
              <a16:creationId xmlns:a16="http://schemas.microsoft.com/office/drawing/2014/main" id="{309D7B1A-03FD-44B9-ABCE-B73672FB5544}"/>
            </a:ext>
          </a:extLst>
        </xdr:cNvPr>
        <xdr:cNvSpPr>
          <a:spLocks noChangeShapeType="1"/>
        </xdr:cNvSpPr>
      </xdr:nvSpPr>
      <xdr:spPr bwMode="auto">
        <a:xfrm>
          <a:off x="1219200" y="1209675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76200</xdr:colOff>
      <xdr:row>2</xdr:row>
      <xdr:rowOff>152400</xdr:rowOff>
    </xdr:from>
    <xdr:to>
      <xdr:col>4</xdr:col>
      <xdr:colOff>28575</xdr:colOff>
      <xdr:row>7</xdr:row>
      <xdr:rowOff>0</xdr:rowOff>
    </xdr:to>
    <xdr:sp macro="" textlink="">
      <xdr:nvSpPr>
        <xdr:cNvPr id="1089" name="Line 65">
          <a:extLst>
            <a:ext uri="{FF2B5EF4-FFF2-40B4-BE49-F238E27FC236}">
              <a16:creationId xmlns:a16="http://schemas.microsoft.com/office/drawing/2014/main" id="{C600C691-06AE-4B60-8D11-AAD9D8D21EA1}"/>
            </a:ext>
          </a:extLst>
        </xdr:cNvPr>
        <xdr:cNvSpPr>
          <a:spLocks noChangeShapeType="1"/>
        </xdr:cNvSpPr>
      </xdr:nvSpPr>
      <xdr:spPr bwMode="auto">
        <a:xfrm flipV="1">
          <a:off x="1295400" y="552450"/>
          <a:ext cx="619125" cy="657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7</xdr:row>
      <xdr:rowOff>0</xdr:rowOff>
    </xdr:from>
    <xdr:to>
      <xdr:col>3</xdr:col>
      <xdr:colOff>0</xdr:colOff>
      <xdr:row>8</xdr:row>
      <xdr:rowOff>0</xdr:rowOff>
    </xdr:to>
    <xdr:sp macro="" textlink="">
      <xdr:nvSpPr>
        <xdr:cNvPr id="1090" name="Line 66">
          <a:extLst>
            <a:ext uri="{FF2B5EF4-FFF2-40B4-BE49-F238E27FC236}">
              <a16:creationId xmlns:a16="http://schemas.microsoft.com/office/drawing/2014/main" id="{62B450A3-5D82-4818-89AA-5569F3C5DDCB}"/>
            </a:ext>
          </a:extLst>
        </xdr:cNvPr>
        <xdr:cNvSpPr>
          <a:spLocks noChangeShapeType="1"/>
        </xdr:cNvSpPr>
      </xdr:nvSpPr>
      <xdr:spPr bwMode="auto">
        <a:xfrm>
          <a:off x="1304925" y="120967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</xdr:colOff>
      <xdr:row>3</xdr:row>
      <xdr:rowOff>0</xdr:rowOff>
    </xdr:from>
    <xdr:to>
      <xdr:col>5</xdr:col>
      <xdr:colOff>295275</xdr:colOff>
      <xdr:row>3</xdr:row>
      <xdr:rowOff>0</xdr:rowOff>
    </xdr:to>
    <xdr:sp macro="" textlink="">
      <xdr:nvSpPr>
        <xdr:cNvPr id="1091" name="Line 67">
          <a:extLst>
            <a:ext uri="{FF2B5EF4-FFF2-40B4-BE49-F238E27FC236}">
              <a16:creationId xmlns:a16="http://schemas.microsoft.com/office/drawing/2014/main" id="{F2496483-1ADF-4C25-B6CE-A6EB28BCBEEF}"/>
            </a:ext>
          </a:extLst>
        </xdr:cNvPr>
        <xdr:cNvSpPr>
          <a:spLocks noChangeShapeType="1"/>
        </xdr:cNvSpPr>
      </xdr:nvSpPr>
      <xdr:spPr bwMode="auto">
        <a:xfrm>
          <a:off x="1895475" y="561975"/>
          <a:ext cx="895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2</xdr:row>
      <xdr:rowOff>152400</xdr:rowOff>
    </xdr:from>
    <xdr:to>
      <xdr:col>5</xdr:col>
      <xdr:colOff>0</xdr:colOff>
      <xdr:row>8</xdr:row>
      <xdr:rowOff>0</xdr:rowOff>
    </xdr:to>
    <xdr:sp macro="" textlink="">
      <xdr:nvSpPr>
        <xdr:cNvPr id="1092" name="Line 68">
          <a:extLst>
            <a:ext uri="{FF2B5EF4-FFF2-40B4-BE49-F238E27FC236}">
              <a16:creationId xmlns:a16="http://schemas.microsoft.com/office/drawing/2014/main" id="{2DFBA5BA-A5DD-4DD4-9541-15539824BA74}"/>
            </a:ext>
          </a:extLst>
        </xdr:cNvPr>
        <xdr:cNvSpPr>
          <a:spLocks noChangeShapeType="1"/>
        </xdr:cNvSpPr>
      </xdr:nvSpPr>
      <xdr:spPr bwMode="auto">
        <a:xfrm>
          <a:off x="2495550" y="552450"/>
          <a:ext cx="0" cy="81915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sm" len="med"/>
          <a:tailEnd type="triangle" w="sm" len="med"/>
        </a:ln>
      </xdr:spPr>
    </xdr:sp>
    <xdr:clientData/>
  </xdr:twoCellAnchor>
  <xdr:twoCellAnchor>
    <xdr:from>
      <xdr:col>3</xdr:col>
      <xdr:colOff>66675</xdr:colOff>
      <xdr:row>7</xdr:row>
      <xdr:rowOff>0</xdr:rowOff>
    </xdr:from>
    <xdr:to>
      <xdr:col>4</xdr:col>
      <xdr:colOff>323850</xdr:colOff>
      <xdr:row>7</xdr:row>
      <xdr:rowOff>0</xdr:rowOff>
    </xdr:to>
    <xdr:sp macro="" textlink="">
      <xdr:nvSpPr>
        <xdr:cNvPr id="1093" name="Line 69">
          <a:extLst>
            <a:ext uri="{FF2B5EF4-FFF2-40B4-BE49-F238E27FC236}">
              <a16:creationId xmlns:a16="http://schemas.microsoft.com/office/drawing/2014/main" id="{4B5B4633-5616-4A3D-A645-08AF7F15BEB4}"/>
            </a:ext>
          </a:extLst>
        </xdr:cNvPr>
        <xdr:cNvSpPr>
          <a:spLocks noChangeShapeType="1"/>
        </xdr:cNvSpPr>
      </xdr:nvSpPr>
      <xdr:spPr bwMode="auto">
        <a:xfrm flipV="1">
          <a:off x="1371600" y="1209675"/>
          <a:ext cx="838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</xdr:colOff>
      <xdr:row>8</xdr:row>
      <xdr:rowOff>0</xdr:rowOff>
    </xdr:from>
    <xdr:to>
      <xdr:col>5</xdr:col>
      <xdr:colOff>200025</xdr:colOff>
      <xdr:row>8</xdr:row>
      <xdr:rowOff>0</xdr:rowOff>
    </xdr:to>
    <xdr:sp macro="" textlink="">
      <xdr:nvSpPr>
        <xdr:cNvPr id="1094" name="Line 70">
          <a:extLst>
            <a:ext uri="{FF2B5EF4-FFF2-40B4-BE49-F238E27FC236}">
              <a16:creationId xmlns:a16="http://schemas.microsoft.com/office/drawing/2014/main" id="{7C35B555-C5D5-4949-B64C-B0CE49926810}"/>
            </a:ext>
          </a:extLst>
        </xdr:cNvPr>
        <xdr:cNvSpPr>
          <a:spLocks noChangeShapeType="1"/>
        </xdr:cNvSpPr>
      </xdr:nvSpPr>
      <xdr:spPr bwMode="auto">
        <a:xfrm>
          <a:off x="1314450" y="1371600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161925</xdr:colOff>
      <xdr:row>3</xdr:row>
      <xdr:rowOff>0</xdr:rowOff>
    </xdr:from>
    <xdr:to>
      <xdr:col>4</xdr:col>
      <xdr:colOff>161925</xdr:colOff>
      <xdr:row>6</xdr:row>
      <xdr:rowOff>152400</xdr:rowOff>
    </xdr:to>
    <xdr:sp macro="" textlink="">
      <xdr:nvSpPr>
        <xdr:cNvPr id="1095" name="Line 71">
          <a:extLst>
            <a:ext uri="{FF2B5EF4-FFF2-40B4-BE49-F238E27FC236}">
              <a16:creationId xmlns:a16="http://schemas.microsoft.com/office/drawing/2014/main" id="{0167BBFB-F5B4-4FA4-B168-0F01FF03856D}"/>
            </a:ext>
          </a:extLst>
        </xdr:cNvPr>
        <xdr:cNvSpPr>
          <a:spLocks noChangeShapeType="1"/>
        </xdr:cNvSpPr>
      </xdr:nvSpPr>
      <xdr:spPr bwMode="auto">
        <a:xfrm>
          <a:off x="2047875" y="561975"/>
          <a:ext cx="0" cy="638175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sm" len="med"/>
          <a:tailEnd type="triangle" w="sm" len="med"/>
        </a:ln>
      </xdr:spPr>
    </xdr:sp>
    <xdr:clientData/>
  </xdr:twoCellAnchor>
  <xdr:twoCellAnchor>
    <xdr:from>
      <xdr:col>4</xdr:col>
      <xdr:colOff>161925</xdr:colOff>
      <xdr:row>6</xdr:row>
      <xdr:rowOff>152400</xdr:rowOff>
    </xdr:from>
    <xdr:to>
      <xdr:col>4</xdr:col>
      <xdr:colOff>161925</xdr:colOff>
      <xdr:row>8</xdr:row>
      <xdr:rowOff>19050</xdr:rowOff>
    </xdr:to>
    <xdr:sp macro="" textlink="">
      <xdr:nvSpPr>
        <xdr:cNvPr id="1096" name="Line 72">
          <a:extLst>
            <a:ext uri="{FF2B5EF4-FFF2-40B4-BE49-F238E27FC236}">
              <a16:creationId xmlns:a16="http://schemas.microsoft.com/office/drawing/2014/main" id="{2016E49D-5D91-4E82-BE84-05B736535F14}"/>
            </a:ext>
          </a:extLst>
        </xdr:cNvPr>
        <xdr:cNvSpPr>
          <a:spLocks noChangeShapeType="1"/>
        </xdr:cNvSpPr>
      </xdr:nvSpPr>
      <xdr:spPr bwMode="auto">
        <a:xfrm>
          <a:off x="2047875" y="1200150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sm" len="sm"/>
          <a:tailEnd type="triangle" w="sm" len="sm"/>
        </a:ln>
      </xdr:spPr>
    </xdr:sp>
    <xdr:clientData/>
  </xdr:twoCellAnchor>
  <xdr:twoCellAnchor>
    <xdr:from>
      <xdr:col>2</xdr:col>
      <xdr:colOff>0</xdr:colOff>
      <xdr:row>8</xdr:row>
      <xdr:rowOff>19050</xdr:rowOff>
    </xdr:from>
    <xdr:to>
      <xdr:col>2</xdr:col>
      <xdr:colOff>0</xdr:colOff>
      <xdr:row>10</xdr:row>
      <xdr:rowOff>57150</xdr:rowOff>
    </xdr:to>
    <xdr:sp macro="" textlink="">
      <xdr:nvSpPr>
        <xdr:cNvPr id="1097" name="Line 73">
          <a:extLst>
            <a:ext uri="{FF2B5EF4-FFF2-40B4-BE49-F238E27FC236}">
              <a16:creationId xmlns:a16="http://schemas.microsoft.com/office/drawing/2014/main" id="{F094BA85-C6AA-4323-9276-AB490FC6D287}"/>
            </a:ext>
          </a:extLst>
        </xdr:cNvPr>
        <xdr:cNvSpPr>
          <a:spLocks noChangeShapeType="1"/>
        </xdr:cNvSpPr>
      </xdr:nvSpPr>
      <xdr:spPr bwMode="auto">
        <a:xfrm flipH="1">
          <a:off x="1219200" y="1390650"/>
          <a:ext cx="0" cy="3619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8</xdr:row>
      <xdr:rowOff>28575</xdr:rowOff>
    </xdr:from>
    <xdr:to>
      <xdr:col>3</xdr:col>
      <xdr:colOff>0</xdr:colOff>
      <xdr:row>10</xdr:row>
      <xdr:rowOff>76200</xdr:rowOff>
    </xdr:to>
    <xdr:sp macro="" textlink="">
      <xdr:nvSpPr>
        <xdr:cNvPr id="1098" name="Line 74">
          <a:extLst>
            <a:ext uri="{FF2B5EF4-FFF2-40B4-BE49-F238E27FC236}">
              <a16:creationId xmlns:a16="http://schemas.microsoft.com/office/drawing/2014/main" id="{8BF36CB4-0A82-4AF4-93C1-A5C96A6EE83D}"/>
            </a:ext>
          </a:extLst>
        </xdr:cNvPr>
        <xdr:cNvSpPr>
          <a:spLocks noChangeShapeType="1"/>
        </xdr:cNvSpPr>
      </xdr:nvSpPr>
      <xdr:spPr bwMode="auto">
        <a:xfrm flipH="1">
          <a:off x="1304925" y="1400175"/>
          <a:ext cx="0" cy="371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57150</xdr:colOff>
      <xdr:row>2</xdr:row>
      <xdr:rowOff>152400</xdr:rowOff>
    </xdr:from>
    <xdr:to>
      <xdr:col>0</xdr:col>
      <xdr:colOff>600075</xdr:colOff>
      <xdr:row>2</xdr:row>
      <xdr:rowOff>152400</xdr:rowOff>
    </xdr:to>
    <xdr:sp macro="" textlink="">
      <xdr:nvSpPr>
        <xdr:cNvPr id="1099" name="Line 75">
          <a:extLst>
            <a:ext uri="{FF2B5EF4-FFF2-40B4-BE49-F238E27FC236}">
              <a16:creationId xmlns:a16="http://schemas.microsoft.com/office/drawing/2014/main" id="{A1C8589E-CCFE-436A-89D6-B61184424BE0}"/>
            </a:ext>
          </a:extLst>
        </xdr:cNvPr>
        <xdr:cNvSpPr>
          <a:spLocks noChangeShapeType="1"/>
        </xdr:cNvSpPr>
      </xdr:nvSpPr>
      <xdr:spPr bwMode="auto">
        <a:xfrm flipH="1">
          <a:off x="57150" y="552450"/>
          <a:ext cx="542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419100</xdr:colOff>
      <xdr:row>9</xdr:row>
      <xdr:rowOff>0</xdr:rowOff>
    </xdr:from>
    <xdr:to>
      <xdr:col>2</xdr:col>
      <xdr:colOff>9525</xdr:colOff>
      <xdr:row>9</xdr:row>
      <xdr:rowOff>0</xdr:rowOff>
    </xdr:to>
    <xdr:sp macro="" textlink="">
      <xdr:nvSpPr>
        <xdr:cNvPr id="1100" name="Line 76">
          <a:extLst>
            <a:ext uri="{FF2B5EF4-FFF2-40B4-BE49-F238E27FC236}">
              <a16:creationId xmlns:a16="http://schemas.microsoft.com/office/drawing/2014/main" id="{5B6F488C-E4D2-4CB8-8BC4-2C4C685A7A6B}"/>
            </a:ext>
          </a:extLst>
        </xdr:cNvPr>
        <xdr:cNvSpPr>
          <a:spLocks noChangeShapeType="1"/>
        </xdr:cNvSpPr>
      </xdr:nvSpPr>
      <xdr:spPr bwMode="auto">
        <a:xfrm flipV="1">
          <a:off x="1028700" y="1533525"/>
          <a:ext cx="2000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9</xdr:row>
      <xdr:rowOff>0</xdr:rowOff>
    </xdr:from>
    <xdr:to>
      <xdr:col>3</xdr:col>
      <xdr:colOff>152400</xdr:colOff>
      <xdr:row>9</xdr:row>
      <xdr:rowOff>0</xdr:rowOff>
    </xdr:to>
    <xdr:sp macro="" textlink="">
      <xdr:nvSpPr>
        <xdr:cNvPr id="1101" name="Line 77">
          <a:extLst>
            <a:ext uri="{FF2B5EF4-FFF2-40B4-BE49-F238E27FC236}">
              <a16:creationId xmlns:a16="http://schemas.microsoft.com/office/drawing/2014/main" id="{CBC00B50-DBEC-44A5-AC37-7FD4FDE6B3BE}"/>
            </a:ext>
          </a:extLst>
        </xdr:cNvPr>
        <xdr:cNvSpPr>
          <a:spLocks noChangeShapeType="1"/>
        </xdr:cNvSpPr>
      </xdr:nvSpPr>
      <xdr:spPr bwMode="auto">
        <a:xfrm flipH="1">
          <a:off x="1314450" y="1533525"/>
          <a:ext cx="142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104775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1102" name="Line 78">
          <a:extLst>
            <a:ext uri="{FF2B5EF4-FFF2-40B4-BE49-F238E27FC236}">
              <a16:creationId xmlns:a16="http://schemas.microsoft.com/office/drawing/2014/main" id="{98F3298B-509D-4CBD-8ECC-EE42AF9AA858}"/>
            </a:ext>
          </a:extLst>
        </xdr:cNvPr>
        <xdr:cNvSpPr>
          <a:spLocks noChangeShapeType="1"/>
        </xdr:cNvSpPr>
      </xdr:nvSpPr>
      <xdr:spPr bwMode="auto">
        <a:xfrm flipH="1">
          <a:off x="104775" y="1371600"/>
          <a:ext cx="1114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514350</xdr:colOff>
      <xdr:row>5</xdr:row>
      <xdr:rowOff>85725</xdr:rowOff>
    </xdr:from>
    <xdr:to>
      <xdr:col>3</xdr:col>
      <xdr:colOff>85725</xdr:colOff>
      <xdr:row>6</xdr:row>
      <xdr:rowOff>133350</xdr:rowOff>
    </xdr:to>
    <xdr:sp macro="" textlink="">
      <xdr:nvSpPr>
        <xdr:cNvPr id="1103" name="Arc 79">
          <a:extLst>
            <a:ext uri="{FF2B5EF4-FFF2-40B4-BE49-F238E27FC236}">
              <a16:creationId xmlns:a16="http://schemas.microsoft.com/office/drawing/2014/main" id="{1A8A5B48-BE43-4271-B2A4-2F02C6DE1D77}"/>
            </a:ext>
          </a:extLst>
        </xdr:cNvPr>
        <xdr:cNvSpPr>
          <a:spLocks/>
        </xdr:cNvSpPr>
      </xdr:nvSpPr>
      <xdr:spPr bwMode="auto">
        <a:xfrm rot="-2205007">
          <a:off x="1123950" y="971550"/>
          <a:ext cx="266700" cy="209550"/>
        </a:xfrm>
        <a:custGeom>
          <a:avLst/>
          <a:gdLst>
            <a:gd name="G0" fmla="+- 0 0 0"/>
            <a:gd name="G1" fmla="+- 21600 0 0"/>
            <a:gd name="G2" fmla="+- 21600 0 0"/>
            <a:gd name="T0" fmla="*/ 0 w 21600"/>
            <a:gd name="T1" fmla="*/ 0 h 21600"/>
            <a:gd name="T2" fmla="*/ 21600 w 21600"/>
            <a:gd name="T3" fmla="*/ 21600 h 21600"/>
            <a:gd name="T4" fmla="*/ 0 w 21600"/>
            <a:gd name="T5" fmla="*/ 21600 h 216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</a:cxnLst>
          <a:rect l="0" t="0" r="r" b="b"/>
          <a:pathLst>
            <a:path w="21600" h="21600" fill="none" extrusionOk="0">
              <a:moveTo>
                <a:pt x="0" y="0"/>
              </a:moveTo>
              <a:cubicBezTo>
                <a:pt x="11929" y="0"/>
                <a:pt x="21600" y="9670"/>
                <a:pt x="21600" y="21600"/>
              </a:cubicBezTo>
            </a:path>
            <a:path w="21600" h="21600" stroke="0" extrusionOk="0">
              <a:moveTo>
                <a:pt x="0" y="0"/>
              </a:moveTo>
              <a:cubicBezTo>
                <a:pt x="11929" y="0"/>
                <a:pt x="21600" y="9670"/>
                <a:pt x="21600" y="21600"/>
              </a:cubicBezTo>
              <a:lnTo>
                <a:pt x="0" y="2160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9525</xdr:colOff>
      <xdr:row>1</xdr:row>
      <xdr:rowOff>47625</xdr:rowOff>
    </xdr:from>
    <xdr:to>
      <xdr:col>4</xdr:col>
      <xdr:colOff>152400</xdr:colOff>
      <xdr:row>6</xdr:row>
      <xdr:rowOff>76200</xdr:rowOff>
    </xdr:to>
    <xdr:sp macro="" textlink="">
      <xdr:nvSpPr>
        <xdr:cNvPr id="1104" name="Arc 80">
          <a:extLst>
            <a:ext uri="{FF2B5EF4-FFF2-40B4-BE49-F238E27FC236}">
              <a16:creationId xmlns:a16="http://schemas.microsoft.com/office/drawing/2014/main" id="{4384B195-8E3F-4D0E-88F5-0B43F12A16AB}"/>
            </a:ext>
          </a:extLst>
        </xdr:cNvPr>
        <xdr:cNvSpPr>
          <a:spLocks/>
        </xdr:cNvSpPr>
      </xdr:nvSpPr>
      <xdr:spPr bwMode="auto">
        <a:xfrm rot="-3504181">
          <a:off x="890588" y="-23813"/>
          <a:ext cx="876300" cy="1419225"/>
        </a:xfrm>
        <a:custGeom>
          <a:avLst/>
          <a:gdLst>
            <a:gd name="G0" fmla="+- 0 0 0"/>
            <a:gd name="G1" fmla="+- 21600 0 0"/>
            <a:gd name="G2" fmla="+- 21600 0 0"/>
            <a:gd name="T0" fmla="*/ 0 w 21600"/>
            <a:gd name="T1" fmla="*/ 0 h 21600"/>
            <a:gd name="T2" fmla="*/ 21600 w 21600"/>
            <a:gd name="T3" fmla="*/ 21600 h 21600"/>
            <a:gd name="T4" fmla="*/ 0 w 21600"/>
            <a:gd name="T5" fmla="*/ 21600 h 216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</a:cxnLst>
          <a:rect l="0" t="0" r="r" b="b"/>
          <a:pathLst>
            <a:path w="21600" h="21600" fill="none" extrusionOk="0">
              <a:moveTo>
                <a:pt x="0" y="0"/>
              </a:moveTo>
              <a:cubicBezTo>
                <a:pt x="11929" y="0"/>
                <a:pt x="21600" y="9670"/>
                <a:pt x="21600" y="21600"/>
              </a:cubicBezTo>
            </a:path>
            <a:path w="21600" h="21600" stroke="0" extrusionOk="0">
              <a:moveTo>
                <a:pt x="0" y="0"/>
              </a:moveTo>
              <a:cubicBezTo>
                <a:pt x="11929" y="0"/>
                <a:pt x="21600" y="9670"/>
                <a:pt x="21600" y="21600"/>
              </a:cubicBezTo>
              <a:lnTo>
                <a:pt x="0" y="2160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428625</xdr:colOff>
      <xdr:row>7</xdr:row>
      <xdr:rowOff>0</xdr:rowOff>
    </xdr:from>
    <xdr:to>
      <xdr:col>3</xdr:col>
      <xdr:colOff>133350</xdr:colOff>
      <xdr:row>9</xdr:row>
      <xdr:rowOff>19050</xdr:rowOff>
    </xdr:to>
    <xdr:sp macro="" textlink="">
      <xdr:nvSpPr>
        <xdr:cNvPr id="1105" name="Arc 81">
          <a:extLst>
            <a:ext uri="{FF2B5EF4-FFF2-40B4-BE49-F238E27FC236}">
              <a16:creationId xmlns:a16="http://schemas.microsoft.com/office/drawing/2014/main" id="{6D817691-D885-450F-AF4C-74B1B99D434E}"/>
            </a:ext>
          </a:extLst>
        </xdr:cNvPr>
        <xdr:cNvSpPr>
          <a:spLocks/>
        </xdr:cNvSpPr>
      </xdr:nvSpPr>
      <xdr:spPr bwMode="auto">
        <a:xfrm rot="13060497" flipH="1">
          <a:off x="1038225" y="1209675"/>
          <a:ext cx="400050" cy="342900"/>
        </a:xfrm>
        <a:custGeom>
          <a:avLst/>
          <a:gdLst>
            <a:gd name="G0" fmla="+- 0 0 0"/>
            <a:gd name="G1" fmla="+- 21600 0 0"/>
            <a:gd name="G2" fmla="+- 21600 0 0"/>
            <a:gd name="T0" fmla="*/ 0 w 21600"/>
            <a:gd name="T1" fmla="*/ 0 h 21600"/>
            <a:gd name="T2" fmla="*/ 21600 w 21600"/>
            <a:gd name="T3" fmla="*/ 21600 h 21600"/>
            <a:gd name="T4" fmla="*/ 0 w 21600"/>
            <a:gd name="T5" fmla="*/ 21600 h 216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</a:cxnLst>
          <a:rect l="0" t="0" r="r" b="b"/>
          <a:pathLst>
            <a:path w="21600" h="21600" fill="none" extrusionOk="0">
              <a:moveTo>
                <a:pt x="0" y="0"/>
              </a:moveTo>
              <a:cubicBezTo>
                <a:pt x="11929" y="0"/>
                <a:pt x="21600" y="9670"/>
                <a:pt x="21600" y="21600"/>
              </a:cubicBezTo>
            </a:path>
            <a:path w="21600" h="21600" stroke="0" extrusionOk="0">
              <a:moveTo>
                <a:pt x="0" y="0"/>
              </a:moveTo>
              <a:cubicBezTo>
                <a:pt x="11929" y="0"/>
                <a:pt x="21600" y="9670"/>
                <a:pt x="21600" y="21600"/>
              </a:cubicBezTo>
              <a:lnTo>
                <a:pt x="0" y="2160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</xdr:colOff>
      <xdr:row>7</xdr:row>
      <xdr:rowOff>9525</xdr:rowOff>
    </xdr:from>
    <xdr:to>
      <xdr:col>2</xdr:col>
      <xdr:colOff>0</xdr:colOff>
      <xdr:row>10</xdr:row>
      <xdr:rowOff>9525</xdr:rowOff>
    </xdr:to>
    <xdr:sp macro="" textlink="">
      <xdr:nvSpPr>
        <xdr:cNvPr id="1106" name="Line 82">
          <a:extLst>
            <a:ext uri="{FF2B5EF4-FFF2-40B4-BE49-F238E27FC236}">
              <a16:creationId xmlns:a16="http://schemas.microsoft.com/office/drawing/2014/main" id="{8C22426B-BC20-49B0-8771-7A8BE3016F70}"/>
            </a:ext>
          </a:extLst>
        </xdr:cNvPr>
        <xdr:cNvSpPr>
          <a:spLocks noChangeShapeType="1"/>
        </xdr:cNvSpPr>
      </xdr:nvSpPr>
      <xdr:spPr bwMode="auto">
        <a:xfrm>
          <a:off x="781050" y="1219200"/>
          <a:ext cx="438150" cy="485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152400</xdr:rowOff>
    </xdr:to>
    <xdr:sp macro="" textlink="">
      <xdr:nvSpPr>
        <xdr:cNvPr id="1107" name="Line 83">
          <a:extLst>
            <a:ext uri="{FF2B5EF4-FFF2-40B4-BE49-F238E27FC236}">
              <a16:creationId xmlns:a16="http://schemas.microsoft.com/office/drawing/2014/main" id="{552349F4-E0D7-4362-A0F0-58E9CA9DBA74}"/>
            </a:ext>
          </a:extLst>
        </xdr:cNvPr>
        <xdr:cNvSpPr>
          <a:spLocks noChangeShapeType="1"/>
        </xdr:cNvSpPr>
      </xdr:nvSpPr>
      <xdr:spPr bwMode="auto">
        <a:xfrm>
          <a:off x="1219200" y="169545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76200</xdr:colOff>
      <xdr:row>7</xdr:row>
      <xdr:rowOff>0</xdr:rowOff>
    </xdr:from>
    <xdr:to>
      <xdr:col>3</xdr:col>
      <xdr:colOff>447675</xdr:colOff>
      <xdr:row>10</xdr:row>
      <xdr:rowOff>0</xdr:rowOff>
    </xdr:to>
    <xdr:sp macro="" textlink="">
      <xdr:nvSpPr>
        <xdr:cNvPr id="1108" name="Line 84">
          <a:extLst>
            <a:ext uri="{FF2B5EF4-FFF2-40B4-BE49-F238E27FC236}">
              <a16:creationId xmlns:a16="http://schemas.microsoft.com/office/drawing/2014/main" id="{22D9B78D-FED5-4C37-91A3-AE0F99B4DD46}"/>
            </a:ext>
          </a:extLst>
        </xdr:cNvPr>
        <xdr:cNvSpPr>
          <a:spLocks noChangeShapeType="1"/>
        </xdr:cNvSpPr>
      </xdr:nvSpPr>
      <xdr:spPr bwMode="auto">
        <a:xfrm flipV="1">
          <a:off x="1295400" y="1209675"/>
          <a:ext cx="457200" cy="485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10</xdr:row>
      <xdr:rowOff>0</xdr:rowOff>
    </xdr:from>
    <xdr:to>
      <xdr:col>3</xdr:col>
      <xdr:colOff>0</xdr:colOff>
      <xdr:row>11</xdr:row>
      <xdr:rowOff>0</xdr:rowOff>
    </xdr:to>
    <xdr:sp macro="" textlink="">
      <xdr:nvSpPr>
        <xdr:cNvPr id="1109" name="Line 85">
          <a:extLst>
            <a:ext uri="{FF2B5EF4-FFF2-40B4-BE49-F238E27FC236}">
              <a16:creationId xmlns:a16="http://schemas.microsoft.com/office/drawing/2014/main" id="{DE441E45-AA16-4C8A-A485-A0F8D3C00C7F}"/>
            </a:ext>
          </a:extLst>
        </xdr:cNvPr>
        <xdr:cNvSpPr>
          <a:spLocks noChangeShapeType="1"/>
        </xdr:cNvSpPr>
      </xdr:nvSpPr>
      <xdr:spPr bwMode="auto">
        <a:xfrm>
          <a:off x="1304925" y="169545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1</xdr:row>
      <xdr:rowOff>152400</xdr:rowOff>
    </xdr:from>
    <xdr:to>
      <xdr:col>5</xdr:col>
      <xdr:colOff>0</xdr:colOff>
      <xdr:row>11</xdr:row>
      <xdr:rowOff>0</xdr:rowOff>
    </xdr:to>
    <xdr:sp macro="" textlink="">
      <xdr:nvSpPr>
        <xdr:cNvPr id="1110" name="Line 86">
          <a:extLst>
            <a:ext uri="{FF2B5EF4-FFF2-40B4-BE49-F238E27FC236}">
              <a16:creationId xmlns:a16="http://schemas.microsoft.com/office/drawing/2014/main" id="{487ADEDF-5D25-4FFE-A504-72C25E492DE3}"/>
            </a:ext>
          </a:extLst>
        </xdr:cNvPr>
        <xdr:cNvSpPr>
          <a:spLocks noChangeShapeType="1"/>
        </xdr:cNvSpPr>
      </xdr:nvSpPr>
      <xdr:spPr bwMode="auto">
        <a:xfrm>
          <a:off x="2495550" y="352425"/>
          <a:ext cx="0" cy="150495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sm" len="med"/>
          <a:tailEnd type="triangle" w="sm" len="med"/>
        </a:ln>
      </xdr:spPr>
    </xdr:sp>
    <xdr:clientData/>
  </xdr:twoCellAnchor>
  <xdr:twoCellAnchor>
    <xdr:from>
      <xdr:col>3</xdr:col>
      <xdr:colOff>66675</xdr:colOff>
      <xdr:row>10</xdr:row>
      <xdr:rowOff>0</xdr:rowOff>
    </xdr:from>
    <xdr:to>
      <xdr:col>4</xdr:col>
      <xdr:colOff>323850</xdr:colOff>
      <xdr:row>10</xdr:row>
      <xdr:rowOff>0</xdr:rowOff>
    </xdr:to>
    <xdr:sp macro="" textlink="">
      <xdr:nvSpPr>
        <xdr:cNvPr id="1111" name="Line 87">
          <a:extLst>
            <a:ext uri="{FF2B5EF4-FFF2-40B4-BE49-F238E27FC236}">
              <a16:creationId xmlns:a16="http://schemas.microsoft.com/office/drawing/2014/main" id="{C4D66A52-E320-4B62-8BC8-469769FF5968}"/>
            </a:ext>
          </a:extLst>
        </xdr:cNvPr>
        <xdr:cNvSpPr>
          <a:spLocks noChangeShapeType="1"/>
        </xdr:cNvSpPr>
      </xdr:nvSpPr>
      <xdr:spPr bwMode="auto">
        <a:xfrm flipV="1">
          <a:off x="1371600" y="1695450"/>
          <a:ext cx="838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</xdr:colOff>
      <xdr:row>11</xdr:row>
      <xdr:rowOff>0</xdr:rowOff>
    </xdr:from>
    <xdr:to>
      <xdr:col>5</xdr:col>
      <xdr:colOff>200025</xdr:colOff>
      <xdr:row>11</xdr:row>
      <xdr:rowOff>0</xdr:rowOff>
    </xdr:to>
    <xdr:sp macro="" textlink="">
      <xdr:nvSpPr>
        <xdr:cNvPr id="1112" name="Line 88">
          <a:extLst>
            <a:ext uri="{FF2B5EF4-FFF2-40B4-BE49-F238E27FC236}">
              <a16:creationId xmlns:a16="http://schemas.microsoft.com/office/drawing/2014/main" id="{A29EA4EE-D4F5-4877-BF5E-E5A2298269A6}"/>
            </a:ext>
          </a:extLst>
        </xdr:cNvPr>
        <xdr:cNvSpPr>
          <a:spLocks noChangeShapeType="1"/>
        </xdr:cNvSpPr>
      </xdr:nvSpPr>
      <xdr:spPr bwMode="auto">
        <a:xfrm>
          <a:off x="1314450" y="1857375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161925</xdr:colOff>
      <xdr:row>7</xdr:row>
      <xdr:rowOff>0</xdr:rowOff>
    </xdr:from>
    <xdr:to>
      <xdr:col>4</xdr:col>
      <xdr:colOff>161925</xdr:colOff>
      <xdr:row>10</xdr:row>
      <xdr:rowOff>9525</xdr:rowOff>
    </xdr:to>
    <xdr:sp macro="" textlink="">
      <xdr:nvSpPr>
        <xdr:cNvPr id="1113" name="Line 89">
          <a:extLst>
            <a:ext uri="{FF2B5EF4-FFF2-40B4-BE49-F238E27FC236}">
              <a16:creationId xmlns:a16="http://schemas.microsoft.com/office/drawing/2014/main" id="{58E20031-5033-4FB8-A368-6D6AEF848063}"/>
            </a:ext>
          </a:extLst>
        </xdr:cNvPr>
        <xdr:cNvSpPr>
          <a:spLocks noChangeShapeType="1"/>
        </xdr:cNvSpPr>
      </xdr:nvSpPr>
      <xdr:spPr bwMode="auto">
        <a:xfrm flipH="1">
          <a:off x="2047875" y="1209675"/>
          <a:ext cx="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sm" len="med"/>
          <a:tailEnd type="triangle" w="sm" len="med"/>
        </a:ln>
      </xdr:spPr>
    </xdr:sp>
    <xdr:clientData/>
  </xdr:twoCellAnchor>
  <xdr:twoCellAnchor>
    <xdr:from>
      <xdr:col>4</xdr:col>
      <xdr:colOff>161925</xdr:colOff>
      <xdr:row>9</xdr:row>
      <xdr:rowOff>152400</xdr:rowOff>
    </xdr:from>
    <xdr:to>
      <xdr:col>4</xdr:col>
      <xdr:colOff>161925</xdr:colOff>
      <xdr:row>11</xdr:row>
      <xdr:rowOff>19050</xdr:rowOff>
    </xdr:to>
    <xdr:sp macro="" textlink="">
      <xdr:nvSpPr>
        <xdr:cNvPr id="1114" name="Line 90">
          <a:extLst>
            <a:ext uri="{FF2B5EF4-FFF2-40B4-BE49-F238E27FC236}">
              <a16:creationId xmlns:a16="http://schemas.microsoft.com/office/drawing/2014/main" id="{AC720FDC-0247-45DC-A144-4A9067D8FDB5}"/>
            </a:ext>
          </a:extLst>
        </xdr:cNvPr>
        <xdr:cNvSpPr>
          <a:spLocks noChangeShapeType="1"/>
        </xdr:cNvSpPr>
      </xdr:nvSpPr>
      <xdr:spPr bwMode="auto">
        <a:xfrm>
          <a:off x="2047875" y="1685925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sm" len="sm"/>
          <a:tailEnd type="triangle" w="sm" len="sm"/>
        </a:ln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2</xdr:col>
      <xdr:colOff>0</xdr:colOff>
      <xdr:row>13</xdr:row>
      <xdr:rowOff>57150</xdr:rowOff>
    </xdr:to>
    <xdr:sp macro="" textlink="">
      <xdr:nvSpPr>
        <xdr:cNvPr id="1115" name="Line 91">
          <a:extLst>
            <a:ext uri="{FF2B5EF4-FFF2-40B4-BE49-F238E27FC236}">
              <a16:creationId xmlns:a16="http://schemas.microsoft.com/office/drawing/2014/main" id="{9EF123F9-CCBC-437B-9B50-499625B4ECC5}"/>
            </a:ext>
          </a:extLst>
        </xdr:cNvPr>
        <xdr:cNvSpPr>
          <a:spLocks noChangeShapeType="1"/>
        </xdr:cNvSpPr>
      </xdr:nvSpPr>
      <xdr:spPr bwMode="auto">
        <a:xfrm flipH="1">
          <a:off x="1219200" y="1876425"/>
          <a:ext cx="0" cy="3619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11</xdr:row>
      <xdr:rowOff>28575</xdr:rowOff>
    </xdr:from>
    <xdr:to>
      <xdr:col>3</xdr:col>
      <xdr:colOff>0</xdr:colOff>
      <xdr:row>13</xdr:row>
      <xdr:rowOff>76200</xdr:rowOff>
    </xdr:to>
    <xdr:sp macro="" textlink="">
      <xdr:nvSpPr>
        <xdr:cNvPr id="1116" name="Line 92">
          <a:extLst>
            <a:ext uri="{FF2B5EF4-FFF2-40B4-BE49-F238E27FC236}">
              <a16:creationId xmlns:a16="http://schemas.microsoft.com/office/drawing/2014/main" id="{F1B3EBFA-B960-42AC-B313-71C028B52A66}"/>
            </a:ext>
          </a:extLst>
        </xdr:cNvPr>
        <xdr:cNvSpPr>
          <a:spLocks noChangeShapeType="1"/>
        </xdr:cNvSpPr>
      </xdr:nvSpPr>
      <xdr:spPr bwMode="auto">
        <a:xfrm flipH="1">
          <a:off x="1304925" y="1885950"/>
          <a:ext cx="0" cy="371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152400</xdr:colOff>
      <xdr:row>2</xdr:row>
      <xdr:rowOff>0</xdr:rowOff>
    </xdr:from>
    <xdr:to>
      <xdr:col>1</xdr:col>
      <xdr:colOff>85725</xdr:colOff>
      <xdr:row>2</xdr:row>
      <xdr:rowOff>0</xdr:rowOff>
    </xdr:to>
    <xdr:sp macro="" textlink="">
      <xdr:nvSpPr>
        <xdr:cNvPr id="1117" name="Line 93">
          <a:extLst>
            <a:ext uri="{FF2B5EF4-FFF2-40B4-BE49-F238E27FC236}">
              <a16:creationId xmlns:a16="http://schemas.microsoft.com/office/drawing/2014/main" id="{CF670E4D-6DAC-433B-8DD7-8D613E6C25C6}"/>
            </a:ext>
          </a:extLst>
        </xdr:cNvPr>
        <xdr:cNvSpPr>
          <a:spLocks noChangeShapeType="1"/>
        </xdr:cNvSpPr>
      </xdr:nvSpPr>
      <xdr:spPr bwMode="auto">
        <a:xfrm flipH="1">
          <a:off x="152400" y="400050"/>
          <a:ext cx="542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419100</xdr:colOff>
      <xdr:row>12</xdr:row>
      <xdr:rowOff>0</xdr:rowOff>
    </xdr:from>
    <xdr:to>
      <xdr:col>2</xdr:col>
      <xdr:colOff>9525</xdr:colOff>
      <xdr:row>12</xdr:row>
      <xdr:rowOff>0</xdr:rowOff>
    </xdr:to>
    <xdr:sp macro="" textlink="">
      <xdr:nvSpPr>
        <xdr:cNvPr id="1118" name="Line 94">
          <a:extLst>
            <a:ext uri="{FF2B5EF4-FFF2-40B4-BE49-F238E27FC236}">
              <a16:creationId xmlns:a16="http://schemas.microsoft.com/office/drawing/2014/main" id="{A433EE85-285E-4E52-BD61-BFD28929AC57}"/>
            </a:ext>
          </a:extLst>
        </xdr:cNvPr>
        <xdr:cNvSpPr>
          <a:spLocks noChangeShapeType="1"/>
        </xdr:cNvSpPr>
      </xdr:nvSpPr>
      <xdr:spPr bwMode="auto">
        <a:xfrm flipV="1">
          <a:off x="1028700" y="2019300"/>
          <a:ext cx="2000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12</xdr:row>
      <xdr:rowOff>0</xdr:rowOff>
    </xdr:from>
    <xdr:to>
      <xdr:col>3</xdr:col>
      <xdr:colOff>152400</xdr:colOff>
      <xdr:row>12</xdr:row>
      <xdr:rowOff>0</xdr:rowOff>
    </xdr:to>
    <xdr:sp macro="" textlink="">
      <xdr:nvSpPr>
        <xdr:cNvPr id="1119" name="Line 95">
          <a:extLst>
            <a:ext uri="{FF2B5EF4-FFF2-40B4-BE49-F238E27FC236}">
              <a16:creationId xmlns:a16="http://schemas.microsoft.com/office/drawing/2014/main" id="{17E3724D-1BE7-4FE7-8250-E89BECEB5F4F}"/>
            </a:ext>
          </a:extLst>
        </xdr:cNvPr>
        <xdr:cNvSpPr>
          <a:spLocks noChangeShapeType="1"/>
        </xdr:cNvSpPr>
      </xdr:nvSpPr>
      <xdr:spPr bwMode="auto">
        <a:xfrm flipH="1">
          <a:off x="1314450" y="2019300"/>
          <a:ext cx="142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104775</xdr:colOff>
      <xdr:row>11</xdr:row>
      <xdr:rowOff>0</xdr:rowOff>
    </xdr:from>
    <xdr:to>
      <xdr:col>2</xdr:col>
      <xdr:colOff>0</xdr:colOff>
      <xdr:row>11</xdr:row>
      <xdr:rowOff>0</xdr:rowOff>
    </xdr:to>
    <xdr:sp macro="" textlink="">
      <xdr:nvSpPr>
        <xdr:cNvPr id="1120" name="Line 96">
          <a:extLst>
            <a:ext uri="{FF2B5EF4-FFF2-40B4-BE49-F238E27FC236}">
              <a16:creationId xmlns:a16="http://schemas.microsoft.com/office/drawing/2014/main" id="{1E81948C-7CD0-4EA7-86A1-F0C6B5C37657}"/>
            </a:ext>
          </a:extLst>
        </xdr:cNvPr>
        <xdr:cNvSpPr>
          <a:spLocks noChangeShapeType="1"/>
        </xdr:cNvSpPr>
      </xdr:nvSpPr>
      <xdr:spPr bwMode="auto">
        <a:xfrm flipH="1">
          <a:off x="104775" y="1857375"/>
          <a:ext cx="1114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438150</xdr:colOff>
      <xdr:row>1</xdr:row>
      <xdr:rowOff>152400</xdr:rowOff>
    </xdr:from>
    <xdr:to>
      <xdr:col>4</xdr:col>
      <xdr:colOff>95250</xdr:colOff>
      <xdr:row>7</xdr:row>
      <xdr:rowOff>0</xdr:rowOff>
    </xdr:to>
    <xdr:sp macro="" textlink="">
      <xdr:nvSpPr>
        <xdr:cNvPr id="1121" name="Line 97">
          <a:extLst>
            <a:ext uri="{FF2B5EF4-FFF2-40B4-BE49-F238E27FC236}">
              <a16:creationId xmlns:a16="http://schemas.microsoft.com/office/drawing/2014/main" id="{B17AAA13-0F1C-4E09-AAB7-247B1D18C2F0}"/>
            </a:ext>
          </a:extLst>
        </xdr:cNvPr>
        <xdr:cNvSpPr>
          <a:spLocks noChangeShapeType="1"/>
        </xdr:cNvSpPr>
      </xdr:nvSpPr>
      <xdr:spPr bwMode="auto">
        <a:xfrm flipV="1">
          <a:off x="1743075" y="352425"/>
          <a:ext cx="238125" cy="857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85725</xdr:colOff>
      <xdr:row>2</xdr:row>
      <xdr:rowOff>0</xdr:rowOff>
    </xdr:from>
    <xdr:to>
      <xdr:col>1</xdr:col>
      <xdr:colOff>171450</xdr:colOff>
      <xdr:row>7</xdr:row>
      <xdr:rowOff>0</xdr:rowOff>
    </xdr:to>
    <xdr:sp macro="" textlink="">
      <xdr:nvSpPr>
        <xdr:cNvPr id="1122" name="Line 98">
          <a:extLst>
            <a:ext uri="{FF2B5EF4-FFF2-40B4-BE49-F238E27FC236}">
              <a16:creationId xmlns:a16="http://schemas.microsoft.com/office/drawing/2014/main" id="{2F606504-7644-4191-91C4-94B3DC030CC3}"/>
            </a:ext>
          </a:extLst>
        </xdr:cNvPr>
        <xdr:cNvSpPr>
          <a:spLocks noChangeShapeType="1"/>
        </xdr:cNvSpPr>
      </xdr:nvSpPr>
      <xdr:spPr bwMode="auto">
        <a:xfrm flipH="1" flipV="1">
          <a:off x="695325" y="400050"/>
          <a:ext cx="85725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</xdr:row>
      <xdr:rowOff>180975</xdr:rowOff>
    </xdr:from>
    <xdr:to>
      <xdr:col>5</xdr:col>
      <xdr:colOff>114300</xdr:colOff>
      <xdr:row>1</xdr:row>
      <xdr:rowOff>180975</xdr:rowOff>
    </xdr:to>
    <xdr:sp macro="" textlink="">
      <xdr:nvSpPr>
        <xdr:cNvPr id="1123" name="Line 99">
          <a:extLst>
            <a:ext uri="{FF2B5EF4-FFF2-40B4-BE49-F238E27FC236}">
              <a16:creationId xmlns:a16="http://schemas.microsoft.com/office/drawing/2014/main" id="{C0574206-E18A-4C71-BDDB-861624807936}"/>
            </a:ext>
          </a:extLst>
        </xdr:cNvPr>
        <xdr:cNvSpPr>
          <a:spLocks noChangeShapeType="1"/>
        </xdr:cNvSpPr>
      </xdr:nvSpPr>
      <xdr:spPr bwMode="auto">
        <a:xfrm flipH="1">
          <a:off x="1981200" y="381000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523875</xdr:colOff>
      <xdr:row>7</xdr:row>
      <xdr:rowOff>0</xdr:rowOff>
    </xdr:from>
    <xdr:to>
      <xdr:col>4</xdr:col>
      <xdr:colOff>466725</xdr:colOff>
      <xdr:row>7</xdr:row>
      <xdr:rowOff>0</xdr:rowOff>
    </xdr:to>
    <xdr:sp macro="" textlink="">
      <xdr:nvSpPr>
        <xdr:cNvPr id="1124" name="Line 100">
          <a:extLst>
            <a:ext uri="{FF2B5EF4-FFF2-40B4-BE49-F238E27FC236}">
              <a16:creationId xmlns:a16="http://schemas.microsoft.com/office/drawing/2014/main" id="{3ED5BDC4-FC49-4976-9CDC-B9171CF52C69}"/>
            </a:ext>
          </a:extLst>
        </xdr:cNvPr>
        <xdr:cNvSpPr>
          <a:spLocks noChangeShapeType="1"/>
        </xdr:cNvSpPr>
      </xdr:nvSpPr>
      <xdr:spPr bwMode="auto">
        <a:xfrm>
          <a:off x="1828800" y="1209675"/>
          <a:ext cx="523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161925</xdr:colOff>
      <xdr:row>1</xdr:row>
      <xdr:rowOff>152400</xdr:rowOff>
    </xdr:from>
    <xdr:to>
      <xdr:col>4</xdr:col>
      <xdr:colOff>161925</xdr:colOff>
      <xdr:row>7</xdr:row>
      <xdr:rowOff>0</xdr:rowOff>
    </xdr:to>
    <xdr:sp macro="" textlink="">
      <xdr:nvSpPr>
        <xdr:cNvPr id="1125" name="Line 101">
          <a:extLst>
            <a:ext uri="{FF2B5EF4-FFF2-40B4-BE49-F238E27FC236}">
              <a16:creationId xmlns:a16="http://schemas.microsoft.com/office/drawing/2014/main" id="{678B508C-99C0-4E23-B306-F776109AE080}"/>
            </a:ext>
          </a:extLst>
        </xdr:cNvPr>
        <xdr:cNvSpPr>
          <a:spLocks noChangeShapeType="1"/>
        </xdr:cNvSpPr>
      </xdr:nvSpPr>
      <xdr:spPr bwMode="auto">
        <a:xfrm flipH="1">
          <a:off x="2047875" y="352425"/>
          <a:ext cx="0" cy="85725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sm" len="med"/>
          <a:tailEnd type="triangle" w="sm" len="med"/>
        </a:ln>
      </xdr:spPr>
    </xdr:sp>
    <xdr:clientData/>
  </xdr:twoCellAnchor>
  <xdr:twoCellAnchor>
    <xdr:from>
      <xdr:col>1</xdr:col>
      <xdr:colOff>457200</xdr:colOff>
      <xdr:row>7</xdr:row>
      <xdr:rowOff>85725</xdr:rowOff>
    </xdr:from>
    <xdr:to>
      <xdr:col>3</xdr:col>
      <xdr:colOff>152400</xdr:colOff>
      <xdr:row>9</xdr:row>
      <xdr:rowOff>104775</xdr:rowOff>
    </xdr:to>
    <xdr:sp macro="" textlink="">
      <xdr:nvSpPr>
        <xdr:cNvPr id="1126" name="Arc 102">
          <a:extLst>
            <a:ext uri="{FF2B5EF4-FFF2-40B4-BE49-F238E27FC236}">
              <a16:creationId xmlns:a16="http://schemas.microsoft.com/office/drawing/2014/main" id="{AFFCB1EF-61E7-45CA-BD69-20A3111BA182}"/>
            </a:ext>
          </a:extLst>
        </xdr:cNvPr>
        <xdr:cNvSpPr>
          <a:spLocks/>
        </xdr:cNvSpPr>
      </xdr:nvSpPr>
      <xdr:spPr bwMode="auto">
        <a:xfrm rot="-2415754">
          <a:off x="1066800" y="1295400"/>
          <a:ext cx="390525" cy="342900"/>
        </a:xfrm>
        <a:custGeom>
          <a:avLst/>
          <a:gdLst>
            <a:gd name="G0" fmla="+- 0 0 0"/>
            <a:gd name="G1" fmla="+- 21600 0 0"/>
            <a:gd name="G2" fmla="+- 21600 0 0"/>
            <a:gd name="T0" fmla="*/ 0 w 21600"/>
            <a:gd name="T1" fmla="*/ 0 h 21600"/>
            <a:gd name="T2" fmla="*/ 21600 w 21600"/>
            <a:gd name="T3" fmla="*/ 21600 h 21600"/>
            <a:gd name="T4" fmla="*/ 0 w 21600"/>
            <a:gd name="T5" fmla="*/ 21600 h 216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</a:cxnLst>
          <a:rect l="0" t="0" r="r" b="b"/>
          <a:pathLst>
            <a:path w="21600" h="21600" fill="none" extrusionOk="0">
              <a:moveTo>
                <a:pt x="0" y="0"/>
              </a:moveTo>
              <a:cubicBezTo>
                <a:pt x="11929" y="0"/>
                <a:pt x="21600" y="9670"/>
                <a:pt x="21600" y="21600"/>
              </a:cubicBezTo>
            </a:path>
            <a:path w="21600" h="21600" stroke="0" extrusionOk="0">
              <a:moveTo>
                <a:pt x="0" y="0"/>
              </a:moveTo>
              <a:cubicBezTo>
                <a:pt x="11929" y="0"/>
                <a:pt x="21600" y="9670"/>
                <a:pt x="21600" y="21600"/>
              </a:cubicBezTo>
              <a:lnTo>
                <a:pt x="0" y="2160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247650</xdr:colOff>
      <xdr:row>2</xdr:row>
      <xdr:rowOff>38100</xdr:rowOff>
    </xdr:from>
    <xdr:to>
      <xdr:col>3</xdr:col>
      <xdr:colOff>438150</xdr:colOff>
      <xdr:row>7</xdr:row>
      <xdr:rowOff>104775</xdr:rowOff>
    </xdr:to>
    <xdr:sp macro="" textlink="">
      <xdr:nvSpPr>
        <xdr:cNvPr id="1127" name="Arc 103">
          <a:extLst>
            <a:ext uri="{FF2B5EF4-FFF2-40B4-BE49-F238E27FC236}">
              <a16:creationId xmlns:a16="http://schemas.microsoft.com/office/drawing/2014/main" id="{74A63E6B-ABB8-41EE-87F8-B7411AD7B928}"/>
            </a:ext>
          </a:extLst>
        </xdr:cNvPr>
        <xdr:cNvSpPr>
          <a:spLocks/>
        </xdr:cNvSpPr>
      </xdr:nvSpPr>
      <xdr:spPr bwMode="auto">
        <a:xfrm rot="-2454943">
          <a:off x="857250" y="438150"/>
          <a:ext cx="885825" cy="876300"/>
        </a:xfrm>
        <a:custGeom>
          <a:avLst/>
          <a:gdLst>
            <a:gd name="G0" fmla="+- 0 0 0"/>
            <a:gd name="G1" fmla="+- 21600 0 0"/>
            <a:gd name="G2" fmla="+- 21600 0 0"/>
            <a:gd name="T0" fmla="*/ 0 w 21600"/>
            <a:gd name="T1" fmla="*/ 0 h 21600"/>
            <a:gd name="T2" fmla="*/ 21600 w 21600"/>
            <a:gd name="T3" fmla="*/ 21600 h 21600"/>
            <a:gd name="T4" fmla="*/ 0 w 21600"/>
            <a:gd name="T5" fmla="*/ 21600 h 216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</a:cxnLst>
          <a:rect l="0" t="0" r="r" b="b"/>
          <a:pathLst>
            <a:path w="21600" h="21600" fill="none" extrusionOk="0">
              <a:moveTo>
                <a:pt x="0" y="0"/>
              </a:moveTo>
              <a:cubicBezTo>
                <a:pt x="11929" y="0"/>
                <a:pt x="21600" y="9670"/>
                <a:pt x="21600" y="21600"/>
              </a:cubicBezTo>
            </a:path>
            <a:path w="21600" h="21600" stroke="0" extrusionOk="0">
              <a:moveTo>
                <a:pt x="0" y="0"/>
              </a:moveTo>
              <a:cubicBezTo>
                <a:pt x="11929" y="0"/>
                <a:pt x="21600" y="9670"/>
                <a:pt x="21600" y="21600"/>
              </a:cubicBezTo>
              <a:lnTo>
                <a:pt x="0" y="2160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95250</xdr:colOff>
      <xdr:row>0</xdr:row>
      <xdr:rowOff>66675</xdr:rowOff>
    </xdr:from>
    <xdr:to>
      <xdr:col>4</xdr:col>
      <xdr:colOff>238125</xdr:colOff>
      <xdr:row>5</xdr:row>
      <xdr:rowOff>95250</xdr:rowOff>
    </xdr:to>
    <xdr:sp macro="" textlink="">
      <xdr:nvSpPr>
        <xdr:cNvPr id="1128" name="Arc 104">
          <a:extLst>
            <a:ext uri="{FF2B5EF4-FFF2-40B4-BE49-F238E27FC236}">
              <a16:creationId xmlns:a16="http://schemas.microsoft.com/office/drawing/2014/main" id="{89E9FC4E-4A7E-4996-BDAB-5135BCC55279}"/>
            </a:ext>
          </a:extLst>
        </xdr:cNvPr>
        <xdr:cNvSpPr>
          <a:spLocks/>
        </xdr:cNvSpPr>
      </xdr:nvSpPr>
      <xdr:spPr bwMode="auto">
        <a:xfrm rot="-3504181">
          <a:off x="957263" y="-185738"/>
          <a:ext cx="914400" cy="1419225"/>
        </a:xfrm>
        <a:custGeom>
          <a:avLst/>
          <a:gdLst>
            <a:gd name="G0" fmla="+- 0 0 0"/>
            <a:gd name="G1" fmla="+- 21600 0 0"/>
            <a:gd name="G2" fmla="+- 21600 0 0"/>
            <a:gd name="T0" fmla="*/ 0 w 21600"/>
            <a:gd name="T1" fmla="*/ 0 h 21600"/>
            <a:gd name="T2" fmla="*/ 21600 w 21600"/>
            <a:gd name="T3" fmla="*/ 21600 h 21600"/>
            <a:gd name="T4" fmla="*/ 0 w 21600"/>
            <a:gd name="T5" fmla="*/ 21600 h 216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</a:cxnLst>
          <a:rect l="0" t="0" r="r" b="b"/>
          <a:pathLst>
            <a:path w="21600" h="21600" fill="none" extrusionOk="0">
              <a:moveTo>
                <a:pt x="0" y="0"/>
              </a:moveTo>
              <a:cubicBezTo>
                <a:pt x="11929" y="0"/>
                <a:pt x="21600" y="9670"/>
                <a:pt x="21600" y="21600"/>
              </a:cubicBezTo>
            </a:path>
            <a:path w="21600" h="21600" stroke="0" extrusionOk="0">
              <a:moveTo>
                <a:pt x="0" y="0"/>
              </a:moveTo>
              <a:cubicBezTo>
                <a:pt x="11929" y="0"/>
                <a:pt x="21600" y="9670"/>
                <a:pt x="21600" y="21600"/>
              </a:cubicBezTo>
              <a:lnTo>
                <a:pt x="0" y="2160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428625</xdr:colOff>
      <xdr:row>10</xdr:row>
      <xdr:rowOff>0</xdr:rowOff>
    </xdr:from>
    <xdr:to>
      <xdr:col>3</xdr:col>
      <xdr:colOff>133350</xdr:colOff>
      <xdr:row>12</xdr:row>
      <xdr:rowOff>19050</xdr:rowOff>
    </xdr:to>
    <xdr:sp macro="" textlink="">
      <xdr:nvSpPr>
        <xdr:cNvPr id="1129" name="Arc 105">
          <a:extLst>
            <a:ext uri="{FF2B5EF4-FFF2-40B4-BE49-F238E27FC236}">
              <a16:creationId xmlns:a16="http://schemas.microsoft.com/office/drawing/2014/main" id="{CACB9892-6E93-4132-88DF-8633C4CEB31D}"/>
            </a:ext>
          </a:extLst>
        </xdr:cNvPr>
        <xdr:cNvSpPr>
          <a:spLocks/>
        </xdr:cNvSpPr>
      </xdr:nvSpPr>
      <xdr:spPr bwMode="auto">
        <a:xfrm rot="13060497" flipH="1">
          <a:off x="1038225" y="1695450"/>
          <a:ext cx="400050" cy="342900"/>
        </a:xfrm>
        <a:custGeom>
          <a:avLst/>
          <a:gdLst>
            <a:gd name="G0" fmla="+- 0 0 0"/>
            <a:gd name="G1" fmla="+- 21600 0 0"/>
            <a:gd name="G2" fmla="+- 21600 0 0"/>
            <a:gd name="T0" fmla="*/ 0 w 21600"/>
            <a:gd name="T1" fmla="*/ 0 h 21600"/>
            <a:gd name="T2" fmla="*/ 21600 w 21600"/>
            <a:gd name="T3" fmla="*/ 21600 h 21600"/>
            <a:gd name="T4" fmla="*/ 0 w 21600"/>
            <a:gd name="T5" fmla="*/ 21600 h 216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</a:cxnLst>
          <a:rect l="0" t="0" r="r" b="b"/>
          <a:pathLst>
            <a:path w="21600" h="21600" fill="none" extrusionOk="0">
              <a:moveTo>
                <a:pt x="0" y="0"/>
              </a:moveTo>
              <a:cubicBezTo>
                <a:pt x="11929" y="0"/>
                <a:pt x="21600" y="9670"/>
                <a:pt x="21600" y="21600"/>
              </a:cubicBezTo>
            </a:path>
            <a:path w="21600" h="21600" stroke="0" extrusionOk="0">
              <a:moveTo>
                <a:pt x="0" y="0"/>
              </a:moveTo>
              <a:cubicBezTo>
                <a:pt x="11929" y="0"/>
                <a:pt x="21600" y="9670"/>
                <a:pt x="21600" y="21600"/>
              </a:cubicBezTo>
              <a:lnTo>
                <a:pt x="0" y="2160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152400</xdr:rowOff>
    </xdr:from>
    <xdr:to>
      <xdr:col>1</xdr:col>
      <xdr:colOff>266700</xdr:colOff>
      <xdr:row>7</xdr:row>
      <xdr:rowOff>9525</xdr:rowOff>
    </xdr:to>
    <xdr:sp macro="" textlink="">
      <xdr:nvSpPr>
        <xdr:cNvPr id="1130" name="Line 106">
          <a:extLst>
            <a:ext uri="{FF2B5EF4-FFF2-40B4-BE49-F238E27FC236}">
              <a16:creationId xmlns:a16="http://schemas.microsoft.com/office/drawing/2014/main" id="{82F90D8C-2C5E-4691-BEFA-B8229BE57F38}"/>
            </a:ext>
          </a:extLst>
        </xdr:cNvPr>
        <xdr:cNvSpPr>
          <a:spLocks noChangeShapeType="1"/>
        </xdr:cNvSpPr>
      </xdr:nvSpPr>
      <xdr:spPr bwMode="auto">
        <a:xfrm>
          <a:off x="609600" y="552450"/>
          <a:ext cx="266700" cy="666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342900</xdr:colOff>
      <xdr:row>2</xdr:row>
      <xdr:rowOff>152400</xdr:rowOff>
    </xdr:from>
    <xdr:to>
      <xdr:col>4</xdr:col>
      <xdr:colOff>28575</xdr:colOff>
      <xdr:row>6</xdr:row>
      <xdr:rowOff>152400</xdr:rowOff>
    </xdr:to>
    <xdr:sp macro="" textlink="">
      <xdr:nvSpPr>
        <xdr:cNvPr id="1131" name="Line 107">
          <a:extLst>
            <a:ext uri="{FF2B5EF4-FFF2-40B4-BE49-F238E27FC236}">
              <a16:creationId xmlns:a16="http://schemas.microsoft.com/office/drawing/2014/main" id="{FFAE92E6-51B3-421B-8B43-4ED385A61BE2}"/>
            </a:ext>
          </a:extLst>
        </xdr:cNvPr>
        <xdr:cNvSpPr>
          <a:spLocks noChangeShapeType="1"/>
        </xdr:cNvSpPr>
      </xdr:nvSpPr>
      <xdr:spPr bwMode="auto">
        <a:xfrm flipV="1">
          <a:off x="1809750" y="552450"/>
          <a:ext cx="266700" cy="647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</xdr:colOff>
      <xdr:row>3</xdr:row>
      <xdr:rowOff>0</xdr:rowOff>
    </xdr:from>
    <xdr:to>
      <xdr:col>5</xdr:col>
      <xdr:colOff>295275</xdr:colOff>
      <xdr:row>3</xdr:row>
      <xdr:rowOff>0</xdr:rowOff>
    </xdr:to>
    <xdr:sp macro="" textlink="">
      <xdr:nvSpPr>
        <xdr:cNvPr id="1132" name="Line 108">
          <a:extLst>
            <a:ext uri="{FF2B5EF4-FFF2-40B4-BE49-F238E27FC236}">
              <a16:creationId xmlns:a16="http://schemas.microsoft.com/office/drawing/2014/main" id="{7452D496-4A48-4FCA-89BA-A4DD440BDD6F}"/>
            </a:ext>
          </a:extLst>
        </xdr:cNvPr>
        <xdr:cNvSpPr>
          <a:spLocks noChangeShapeType="1"/>
        </xdr:cNvSpPr>
      </xdr:nvSpPr>
      <xdr:spPr bwMode="auto">
        <a:xfrm>
          <a:off x="2057400" y="561975"/>
          <a:ext cx="933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3</xdr:row>
      <xdr:rowOff>9525</xdr:rowOff>
    </xdr:from>
    <xdr:to>
      <xdr:col>5</xdr:col>
      <xdr:colOff>0</xdr:colOff>
      <xdr:row>7</xdr:row>
      <xdr:rowOff>19050</xdr:rowOff>
    </xdr:to>
    <xdr:sp macro="" textlink="">
      <xdr:nvSpPr>
        <xdr:cNvPr id="1133" name="Line 109">
          <a:extLst>
            <a:ext uri="{FF2B5EF4-FFF2-40B4-BE49-F238E27FC236}">
              <a16:creationId xmlns:a16="http://schemas.microsoft.com/office/drawing/2014/main" id="{1FEAEA21-5D34-49F1-9418-6AA7CBCA6122}"/>
            </a:ext>
          </a:extLst>
        </xdr:cNvPr>
        <xdr:cNvSpPr>
          <a:spLocks noChangeShapeType="1"/>
        </xdr:cNvSpPr>
      </xdr:nvSpPr>
      <xdr:spPr bwMode="auto">
        <a:xfrm flipH="1">
          <a:off x="2695575" y="571500"/>
          <a:ext cx="0" cy="657225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sm" len="med"/>
          <a:tailEnd type="triangle" w="sm" len="med"/>
        </a:ln>
      </xdr:spPr>
    </xdr:sp>
    <xdr:clientData/>
  </xdr:twoCellAnchor>
  <xdr:twoCellAnchor>
    <xdr:from>
      <xdr:col>3</xdr:col>
      <xdr:colOff>352425</xdr:colOff>
      <xdr:row>7</xdr:row>
      <xdr:rowOff>0</xdr:rowOff>
    </xdr:from>
    <xdr:to>
      <xdr:col>5</xdr:col>
      <xdr:colOff>200025</xdr:colOff>
      <xdr:row>7</xdr:row>
      <xdr:rowOff>0</xdr:rowOff>
    </xdr:to>
    <xdr:sp macro="" textlink="">
      <xdr:nvSpPr>
        <xdr:cNvPr id="1134" name="Line 110">
          <a:extLst>
            <a:ext uri="{FF2B5EF4-FFF2-40B4-BE49-F238E27FC236}">
              <a16:creationId xmlns:a16="http://schemas.microsoft.com/office/drawing/2014/main" id="{739EC69B-25E7-4A9E-B97B-D827A8DE006D}"/>
            </a:ext>
          </a:extLst>
        </xdr:cNvPr>
        <xdr:cNvSpPr>
          <a:spLocks noChangeShapeType="1"/>
        </xdr:cNvSpPr>
      </xdr:nvSpPr>
      <xdr:spPr bwMode="auto">
        <a:xfrm>
          <a:off x="1819275" y="1209675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266700</xdr:colOff>
      <xdr:row>7</xdr:row>
      <xdr:rowOff>57150</xdr:rowOff>
    </xdr:from>
    <xdr:to>
      <xdr:col>1</xdr:col>
      <xdr:colOff>266700</xdr:colOff>
      <xdr:row>10</xdr:row>
      <xdr:rowOff>57150</xdr:rowOff>
    </xdr:to>
    <xdr:sp macro="" textlink="">
      <xdr:nvSpPr>
        <xdr:cNvPr id="1135" name="Line 111">
          <a:extLst>
            <a:ext uri="{FF2B5EF4-FFF2-40B4-BE49-F238E27FC236}">
              <a16:creationId xmlns:a16="http://schemas.microsoft.com/office/drawing/2014/main" id="{C58CBB99-C75A-49F5-85FA-F19294A87A1D}"/>
            </a:ext>
          </a:extLst>
        </xdr:cNvPr>
        <xdr:cNvSpPr>
          <a:spLocks noChangeShapeType="1"/>
        </xdr:cNvSpPr>
      </xdr:nvSpPr>
      <xdr:spPr bwMode="auto">
        <a:xfrm flipH="1">
          <a:off x="876300" y="1266825"/>
          <a:ext cx="0" cy="485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333375</xdr:colOff>
      <xdr:row>7</xdr:row>
      <xdr:rowOff>57150</xdr:rowOff>
    </xdr:from>
    <xdr:to>
      <xdr:col>3</xdr:col>
      <xdr:colOff>333375</xdr:colOff>
      <xdr:row>9</xdr:row>
      <xdr:rowOff>133350</xdr:rowOff>
    </xdr:to>
    <xdr:sp macro="" textlink="">
      <xdr:nvSpPr>
        <xdr:cNvPr id="1136" name="Line 112">
          <a:extLst>
            <a:ext uri="{FF2B5EF4-FFF2-40B4-BE49-F238E27FC236}">
              <a16:creationId xmlns:a16="http://schemas.microsoft.com/office/drawing/2014/main" id="{9B33939B-8E68-432F-9E4A-80E47331D3E9}"/>
            </a:ext>
          </a:extLst>
        </xdr:cNvPr>
        <xdr:cNvSpPr>
          <a:spLocks noChangeShapeType="1"/>
        </xdr:cNvSpPr>
      </xdr:nvSpPr>
      <xdr:spPr bwMode="auto">
        <a:xfrm flipH="1">
          <a:off x="1800225" y="1266825"/>
          <a:ext cx="0" cy="400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57150</xdr:colOff>
      <xdr:row>2</xdr:row>
      <xdr:rowOff>152400</xdr:rowOff>
    </xdr:from>
    <xdr:to>
      <xdr:col>0</xdr:col>
      <xdr:colOff>600075</xdr:colOff>
      <xdr:row>2</xdr:row>
      <xdr:rowOff>152400</xdr:rowOff>
    </xdr:to>
    <xdr:sp macro="" textlink="">
      <xdr:nvSpPr>
        <xdr:cNvPr id="1137" name="Line 113">
          <a:extLst>
            <a:ext uri="{FF2B5EF4-FFF2-40B4-BE49-F238E27FC236}">
              <a16:creationId xmlns:a16="http://schemas.microsoft.com/office/drawing/2014/main" id="{CE381E49-BD58-4AF1-AD8C-1BB9211CFAEA}"/>
            </a:ext>
          </a:extLst>
        </xdr:cNvPr>
        <xdr:cNvSpPr>
          <a:spLocks noChangeShapeType="1"/>
        </xdr:cNvSpPr>
      </xdr:nvSpPr>
      <xdr:spPr bwMode="auto">
        <a:xfrm flipH="1">
          <a:off x="57150" y="552450"/>
          <a:ext cx="542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104775</xdr:colOff>
      <xdr:row>7</xdr:row>
      <xdr:rowOff>0</xdr:rowOff>
    </xdr:from>
    <xdr:to>
      <xdr:col>1</xdr:col>
      <xdr:colOff>257175</xdr:colOff>
      <xdr:row>7</xdr:row>
      <xdr:rowOff>0</xdr:rowOff>
    </xdr:to>
    <xdr:sp macro="" textlink="">
      <xdr:nvSpPr>
        <xdr:cNvPr id="1138" name="Line 114">
          <a:extLst>
            <a:ext uri="{FF2B5EF4-FFF2-40B4-BE49-F238E27FC236}">
              <a16:creationId xmlns:a16="http://schemas.microsoft.com/office/drawing/2014/main" id="{DE36A286-650B-4EA2-BB16-550ECFDF7EC6}"/>
            </a:ext>
          </a:extLst>
        </xdr:cNvPr>
        <xdr:cNvSpPr>
          <a:spLocks noChangeShapeType="1"/>
        </xdr:cNvSpPr>
      </xdr:nvSpPr>
      <xdr:spPr bwMode="auto">
        <a:xfrm flipH="1">
          <a:off x="104775" y="1209675"/>
          <a:ext cx="762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266700</xdr:colOff>
      <xdr:row>8</xdr:row>
      <xdr:rowOff>152400</xdr:rowOff>
    </xdr:from>
    <xdr:to>
      <xdr:col>3</xdr:col>
      <xdr:colOff>352425</xdr:colOff>
      <xdr:row>8</xdr:row>
      <xdr:rowOff>152400</xdr:rowOff>
    </xdr:to>
    <xdr:sp macro="" textlink="">
      <xdr:nvSpPr>
        <xdr:cNvPr id="1139" name="Line 115">
          <a:extLst>
            <a:ext uri="{FF2B5EF4-FFF2-40B4-BE49-F238E27FC236}">
              <a16:creationId xmlns:a16="http://schemas.microsoft.com/office/drawing/2014/main" id="{3504CA5B-94F1-4D5D-A84D-2C39F24F79B1}"/>
            </a:ext>
          </a:extLst>
        </xdr:cNvPr>
        <xdr:cNvSpPr>
          <a:spLocks noChangeShapeType="1"/>
        </xdr:cNvSpPr>
      </xdr:nvSpPr>
      <xdr:spPr bwMode="auto">
        <a:xfrm flipV="1">
          <a:off x="876300" y="1524000"/>
          <a:ext cx="942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sm" len="med"/>
          <a:tailEnd type="triangle" w="sm" len="med"/>
        </a:ln>
      </xdr:spPr>
    </xdr:sp>
    <xdr:clientData/>
  </xdr:twoCellAnchor>
  <xdr:twoCellAnchor>
    <xdr:from>
      <xdr:col>0</xdr:col>
      <xdr:colOff>571500</xdr:colOff>
      <xdr:row>7</xdr:row>
      <xdr:rowOff>0</xdr:rowOff>
    </xdr:from>
    <xdr:to>
      <xdr:col>4</xdr:col>
      <xdr:colOff>219075</xdr:colOff>
      <xdr:row>7</xdr:row>
      <xdr:rowOff>76200</xdr:rowOff>
    </xdr:to>
    <xdr:sp macro="" textlink="">
      <xdr:nvSpPr>
        <xdr:cNvPr id="1140" name="Rectangle 116">
          <a:extLst>
            <a:ext uri="{FF2B5EF4-FFF2-40B4-BE49-F238E27FC236}">
              <a16:creationId xmlns:a16="http://schemas.microsoft.com/office/drawing/2014/main" id="{53148952-3516-4F01-84A0-BA36A6BA09CE}"/>
            </a:ext>
          </a:extLst>
        </xdr:cNvPr>
        <xdr:cNvSpPr>
          <a:spLocks/>
        </xdr:cNvSpPr>
      </xdr:nvSpPr>
      <xdr:spPr bwMode="auto">
        <a:xfrm>
          <a:off x="571500" y="1209675"/>
          <a:ext cx="1695450" cy="76200"/>
        </a:xfrm>
        <a:prstGeom prst="rect">
          <a:avLst/>
        </a:prstGeom>
        <a:solidFill>
          <a:srgbClr val="008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276225</xdr:colOff>
      <xdr:row>1</xdr:row>
      <xdr:rowOff>142875</xdr:rowOff>
    </xdr:from>
    <xdr:to>
      <xdr:col>3</xdr:col>
      <xdr:colOff>381000</xdr:colOff>
      <xdr:row>7</xdr:row>
      <xdr:rowOff>152400</xdr:rowOff>
    </xdr:to>
    <xdr:sp macro="" textlink="">
      <xdr:nvSpPr>
        <xdr:cNvPr id="1141" name="Arc 117">
          <a:extLst>
            <a:ext uri="{FF2B5EF4-FFF2-40B4-BE49-F238E27FC236}">
              <a16:creationId xmlns:a16="http://schemas.microsoft.com/office/drawing/2014/main" id="{3DEC2975-3918-4CD4-9932-4D992AA32D1D}"/>
            </a:ext>
          </a:extLst>
        </xdr:cNvPr>
        <xdr:cNvSpPr>
          <a:spLocks/>
        </xdr:cNvSpPr>
      </xdr:nvSpPr>
      <xdr:spPr bwMode="auto">
        <a:xfrm rot="-2498280">
          <a:off x="885825" y="342900"/>
          <a:ext cx="962025" cy="1019175"/>
        </a:xfrm>
        <a:custGeom>
          <a:avLst/>
          <a:gdLst>
            <a:gd name="G0" fmla="+- 0 0 0"/>
            <a:gd name="G1" fmla="+- 21600 0 0"/>
            <a:gd name="G2" fmla="+- 21600 0 0"/>
            <a:gd name="T0" fmla="*/ 0 w 21600"/>
            <a:gd name="T1" fmla="*/ 0 h 21600"/>
            <a:gd name="T2" fmla="*/ 21600 w 21600"/>
            <a:gd name="T3" fmla="*/ 21600 h 21600"/>
            <a:gd name="T4" fmla="*/ 0 w 21600"/>
            <a:gd name="T5" fmla="*/ 21600 h 216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</a:cxnLst>
          <a:rect l="0" t="0" r="r" b="b"/>
          <a:pathLst>
            <a:path w="21600" h="21600" fill="none" extrusionOk="0">
              <a:moveTo>
                <a:pt x="0" y="0"/>
              </a:moveTo>
              <a:cubicBezTo>
                <a:pt x="11929" y="0"/>
                <a:pt x="21600" y="9670"/>
                <a:pt x="21600" y="21600"/>
              </a:cubicBezTo>
            </a:path>
            <a:path w="21600" h="21600" stroke="0" extrusionOk="0">
              <a:moveTo>
                <a:pt x="0" y="0"/>
              </a:moveTo>
              <a:cubicBezTo>
                <a:pt x="11929" y="0"/>
                <a:pt x="21600" y="9670"/>
                <a:pt x="21600" y="21600"/>
              </a:cubicBezTo>
              <a:lnTo>
                <a:pt x="0" y="2160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104775</xdr:rowOff>
    </xdr:from>
    <xdr:to>
      <xdr:col>4</xdr:col>
      <xdr:colOff>390525</xdr:colOff>
      <xdr:row>7</xdr:row>
      <xdr:rowOff>57150</xdr:rowOff>
    </xdr:to>
    <xdr:sp macro="" textlink="">
      <xdr:nvSpPr>
        <xdr:cNvPr id="1142" name="Arc 118">
          <a:extLst>
            <a:ext uri="{FF2B5EF4-FFF2-40B4-BE49-F238E27FC236}">
              <a16:creationId xmlns:a16="http://schemas.microsoft.com/office/drawing/2014/main" id="{CEDC478B-20D3-43A3-A0D6-BFF62C4A8BCE}"/>
            </a:ext>
          </a:extLst>
        </xdr:cNvPr>
        <xdr:cNvSpPr>
          <a:spLocks/>
        </xdr:cNvSpPr>
      </xdr:nvSpPr>
      <xdr:spPr bwMode="auto">
        <a:xfrm rot="-3504181">
          <a:off x="1042987" y="-128587"/>
          <a:ext cx="962025" cy="1828800"/>
        </a:xfrm>
        <a:custGeom>
          <a:avLst/>
          <a:gdLst>
            <a:gd name="G0" fmla="+- 0 0 0"/>
            <a:gd name="G1" fmla="+- 21600 0 0"/>
            <a:gd name="G2" fmla="+- 21600 0 0"/>
            <a:gd name="T0" fmla="*/ 0 w 21600"/>
            <a:gd name="T1" fmla="*/ 0 h 21600"/>
            <a:gd name="T2" fmla="*/ 21600 w 21600"/>
            <a:gd name="T3" fmla="*/ 21600 h 21600"/>
            <a:gd name="T4" fmla="*/ 0 w 21600"/>
            <a:gd name="T5" fmla="*/ 21600 h 216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</a:cxnLst>
          <a:rect l="0" t="0" r="r" b="b"/>
          <a:pathLst>
            <a:path w="21600" h="21600" fill="none" extrusionOk="0">
              <a:moveTo>
                <a:pt x="0" y="0"/>
              </a:moveTo>
              <a:cubicBezTo>
                <a:pt x="11929" y="0"/>
                <a:pt x="21600" y="9670"/>
                <a:pt x="21600" y="21600"/>
              </a:cubicBezTo>
            </a:path>
            <a:path w="21600" h="21600" stroke="0" extrusionOk="0">
              <a:moveTo>
                <a:pt x="0" y="0"/>
              </a:moveTo>
              <a:cubicBezTo>
                <a:pt x="11929" y="0"/>
                <a:pt x="21600" y="9670"/>
                <a:pt x="21600" y="21600"/>
              </a:cubicBezTo>
              <a:lnTo>
                <a:pt x="0" y="2160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180975</xdr:colOff>
      <xdr:row>5</xdr:row>
      <xdr:rowOff>0</xdr:rowOff>
    </xdr:from>
    <xdr:to>
      <xdr:col>3</xdr:col>
      <xdr:colOff>323850</xdr:colOff>
      <xdr:row>9</xdr:row>
      <xdr:rowOff>19050</xdr:rowOff>
    </xdr:to>
    <xdr:sp macro="" textlink="">
      <xdr:nvSpPr>
        <xdr:cNvPr id="1143" name="Arc 119">
          <a:extLst>
            <a:ext uri="{FF2B5EF4-FFF2-40B4-BE49-F238E27FC236}">
              <a16:creationId xmlns:a16="http://schemas.microsoft.com/office/drawing/2014/main" id="{C6FC9FFF-4E0A-45CA-8D9F-EBB69E60150B}"/>
            </a:ext>
          </a:extLst>
        </xdr:cNvPr>
        <xdr:cNvSpPr>
          <a:spLocks/>
        </xdr:cNvSpPr>
      </xdr:nvSpPr>
      <xdr:spPr bwMode="auto">
        <a:xfrm rot="8729307">
          <a:off x="790575" y="885825"/>
          <a:ext cx="1000125" cy="666750"/>
        </a:xfrm>
        <a:custGeom>
          <a:avLst/>
          <a:gdLst>
            <a:gd name="G0" fmla="+- 0 0 0"/>
            <a:gd name="G1" fmla="+- 21600 0 0"/>
            <a:gd name="G2" fmla="+- 21600 0 0"/>
            <a:gd name="T0" fmla="*/ 0 w 21600"/>
            <a:gd name="T1" fmla="*/ 0 h 21600"/>
            <a:gd name="T2" fmla="*/ 21600 w 21600"/>
            <a:gd name="T3" fmla="*/ 21600 h 21600"/>
            <a:gd name="T4" fmla="*/ 0 w 21600"/>
            <a:gd name="T5" fmla="*/ 21600 h 216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</a:cxnLst>
          <a:rect l="0" t="0" r="r" b="b"/>
          <a:pathLst>
            <a:path w="21600" h="21600" fill="none" extrusionOk="0">
              <a:moveTo>
                <a:pt x="0" y="0"/>
              </a:moveTo>
              <a:cubicBezTo>
                <a:pt x="11929" y="0"/>
                <a:pt x="21600" y="9670"/>
                <a:pt x="21600" y="21600"/>
              </a:cubicBezTo>
            </a:path>
            <a:path w="21600" h="21600" stroke="0" extrusionOk="0">
              <a:moveTo>
                <a:pt x="0" y="0"/>
              </a:moveTo>
              <a:cubicBezTo>
                <a:pt x="11929" y="0"/>
                <a:pt x="21600" y="9670"/>
                <a:pt x="21600" y="21600"/>
              </a:cubicBezTo>
              <a:lnTo>
                <a:pt x="0" y="2160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152400</xdr:rowOff>
    </xdr:to>
    <xdr:sp macro="" textlink="">
      <xdr:nvSpPr>
        <xdr:cNvPr id="1144" name="Line 120">
          <a:extLst>
            <a:ext uri="{FF2B5EF4-FFF2-40B4-BE49-F238E27FC236}">
              <a16:creationId xmlns:a16="http://schemas.microsoft.com/office/drawing/2014/main" id="{E3D8A692-F923-4B4F-BB96-717306A7846A}"/>
            </a:ext>
          </a:extLst>
        </xdr:cNvPr>
        <xdr:cNvSpPr>
          <a:spLocks noChangeShapeType="1"/>
        </xdr:cNvSpPr>
      </xdr:nvSpPr>
      <xdr:spPr bwMode="auto">
        <a:xfrm>
          <a:off x="1219200" y="169545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10</xdr:row>
      <xdr:rowOff>0</xdr:rowOff>
    </xdr:from>
    <xdr:to>
      <xdr:col>3</xdr:col>
      <xdr:colOff>0</xdr:colOff>
      <xdr:row>11</xdr:row>
      <xdr:rowOff>0</xdr:rowOff>
    </xdr:to>
    <xdr:sp macro="" textlink="">
      <xdr:nvSpPr>
        <xdr:cNvPr id="1145" name="Line 121">
          <a:extLst>
            <a:ext uri="{FF2B5EF4-FFF2-40B4-BE49-F238E27FC236}">
              <a16:creationId xmlns:a16="http://schemas.microsoft.com/office/drawing/2014/main" id="{689E392A-F5E6-42F6-A4D9-144AE751CFF6}"/>
            </a:ext>
          </a:extLst>
        </xdr:cNvPr>
        <xdr:cNvSpPr>
          <a:spLocks noChangeShapeType="1"/>
        </xdr:cNvSpPr>
      </xdr:nvSpPr>
      <xdr:spPr bwMode="auto">
        <a:xfrm>
          <a:off x="1304925" y="169545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1</xdr:row>
      <xdr:rowOff>152400</xdr:rowOff>
    </xdr:from>
    <xdr:to>
      <xdr:col>5</xdr:col>
      <xdr:colOff>0</xdr:colOff>
      <xdr:row>11</xdr:row>
      <xdr:rowOff>0</xdr:rowOff>
    </xdr:to>
    <xdr:sp macro="" textlink="">
      <xdr:nvSpPr>
        <xdr:cNvPr id="1146" name="Line 122">
          <a:extLst>
            <a:ext uri="{FF2B5EF4-FFF2-40B4-BE49-F238E27FC236}">
              <a16:creationId xmlns:a16="http://schemas.microsoft.com/office/drawing/2014/main" id="{ADA2DFF3-7B8A-4109-AC2A-C79109EA3C94}"/>
            </a:ext>
          </a:extLst>
        </xdr:cNvPr>
        <xdr:cNvSpPr>
          <a:spLocks noChangeShapeType="1"/>
        </xdr:cNvSpPr>
      </xdr:nvSpPr>
      <xdr:spPr bwMode="auto">
        <a:xfrm>
          <a:off x="2495550" y="352425"/>
          <a:ext cx="0" cy="150495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sm" len="med"/>
          <a:tailEnd type="triangle" w="sm" len="med"/>
        </a:ln>
      </xdr:spPr>
    </xdr:sp>
    <xdr:clientData/>
  </xdr:twoCellAnchor>
  <xdr:twoCellAnchor>
    <xdr:from>
      <xdr:col>3</xdr:col>
      <xdr:colOff>66675</xdr:colOff>
      <xdr:row>10</xdr:row>
      <xdr:rowOff>0</xdr:rowOff>
    </xdr:from>
    <xdr:to>
      <xdr:col>4</xdr:col>
      <xdr:colOff>323850</xdr:colOff>
      <xdr:row>10</xdr:row>
      <xdr:rowOff>0</xdr:rowOff>
    </xdr:to>
    <xdr:sp macro="" textlink="">
      <xdr:nvSpPr>
        <xdr:cNvPr id="1147" name="Line 123">
          <a:extLst>
            <a:ext uri="{FF2B5EF4-FFF2-40B4-BE49-F238E27FC236}">
              <a16:creationId xmlns:a16="http://schemas.microsoft.com/office/drawing/2014/main" id="{B5ECF030-4B67-427B-B687-BF2CB7131C25}"/>
            </a:ext>
          </a:extLst>
        </xdr:cNvPr>
        <xdr:cNvSpPr>
          <a:spLocks noChangeShapeType="1"/>
        </xdr:cNvSpPr>
      </xdr:nvSpPr>
      <xdr:spPr bwMode="auto">
        <a:xfrm flipV="1">
          <a:off x="1371600" y="1695450"/>
          <a:ext cx="838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</xdr:colOff>
      <xdr:row>11</xdr:row>
      <xdr:rowOff>0</xdr:rowOff>
    </xdr:from>
    <xdr:to>
      <xdr:col>5</xdr:col>
      <xdr:colOff>200025</xdr:colOff>
      <xdr:row>11</xdr:row>
      <xdr:rowOff>0</xdr:rowOff>
    </xdr:to>
    <xdr:sp macro="" textlink="">
      <xdr:nvSpPr>
        <xdr:cNvPr id="1148" name="Line 124">
          <a:extLst>
            <a:ext uri="{FF2B5EF4-FFF2-40B4-BE49-F238E27FC236}">
              <a16:creationId xmlns:a16="http://schemas.microsoft.com/office/drawing/2014/main" id="{620D1D80-A806-43D7-8BE9-BB1E10F94D3D}"/>
            </a:ext>
          </a:extLst>
        </xdr:cNvPr>
        <xdr:cNvSpPr>
          <a:spLocks noChangeShapeType="1"/>
        </xdr:cNvSpPr>
      </xdr:nvSpPr>
      <xdr:spPr bwMode="auto">
        <a:xfrm>
          <a:off x="1314450" y="1857375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161925</xdr:colOff>
      <xdr:row>7</xdr:row>
      <xdr:rowOff>152400</xdr:rowOff>
    </xdr:from>
    <xdr:to>
      <xdr:col>4</xdr:col>
      <xdr:colOff>161925</xdr:colOff>
      <xdr:row>10</xdr:row>
      <xdr:rowOff>9525</xdr:rowOff>
    </xdr:to>
    <xdr:sp macro="" textlink="">
      <xdr:nvSpPr>
        <xdr:cNvPr id="1149" name="Line 125">
          <a:extLst>
            <a:ext uri="{FF2B5EF4-FFF2-40B4-BE49-F238E27FC236}">
              <a16:creationId xmlns:a16="http://schemas.microsoft.com/office/drawing/2014/main" id="{F3418C22-4186-4918-A652-92BD672B68A9}"/>
            </a:ext>
          </a:extLst>
        </xdr:cNvPr>
        <xdr:cNvSpPr>
          <a:spLocks noChangeShapeType="1"/>
        </xdr:cNvSpPr>
      </xdr:nvSpPr>
      <xdr:spPr bwMode="auto">
        <a:xfrm>
          <a:off x="2047875" y="1362075"/>
          <a:ext cx="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sm" len="med"/>
          <a:tailEnd type="triangle" w="sm" len="med"/>
        </a:ln>
      </xdr:spPr>
    </xdr:sp>
    <xdr:clientData/>
  </xdr:twoCellAnchor>
  <xdr:twoCellAnchor>
    <xdr:from>
      <xdr:col>4</xdr:col>
      <xdr:colOff>161925</xdr:colOff>
      <xdr:row>9</xdr:row>
      <xdr:rowOff>152400</xdr:rowOff>
    </xdr:from>
    <xdr:to>
      <xdr:col>4</xdr:col>
      <xdr:colOff>161925</xdr:colOff>
      <xdr:row>11</xdr:row>
      <xdr:rowOff>19050</xdr:rowOff>
    </xdr:to>
    <xdr:sp macro="" textlink="">
      <xdr:nvSpPr>
        <xdr:cNvPr id="1150" name="Line 126">
          <a:extLst>
            <a:ext uri="{FF2B5EF4-FFF2-40B4-BE49-F238E27FC236}">
              <a16:creationId xmlns:a16="http://schemas.microsoft.com/office/drawing/2014/main" id="{C4378813-A12F-4276-A517-CA96FBF492CD}"/>
            </a:ext>
          </a:extLst>
        </xdr:cNvPr>
        <xdr:cNvSpPr>
          <a:spLocks noChangeShapeType="1"/>
        </xdr:cNvSpPr>
      </xdr:nvSpPr>
      <xdr:spPr bwMode="auto">
        <a:xfrm>
          <a:off x="2047875" y="1685925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sm" len="sm"/>
          <a:tailEnd type="triangle" w="sm" len="sm"/>
        </a:ln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2</xdr:col>
      <xdr:colOff>0</xdr:colOff>
      <xdr:row>13</xdr:row>
      <xdr:rowOff>57150</xdr:rowOff>
    </xdr:to>
    <xdr:sp macro="" textlink="">
      <xdr:nvSpPr>
        <xdr:cNvPr id="1151" name="Line 127">
          <a:extLst>
            <a:ext uri="{FF2B5EF4-FFF2-40B4-BE49-F238E27FC236}">
              <a16:creationId xmlns:a16="http://schemas.microsoft.com/office/drawing/2014/main" id="{6CB77A30-2304-4E6D-90E1-E6325416FB20}"/>
            </a:ext>
          </a:extLst>
        </xdr:cNvPr>
        <xdr:cNvSpPr>
          <a:spLocks noChangeShapeType="1"/>
        </xdr:cNvSpPr>
      </xdr:nvSpPr>
      <xdr:spPr bwMode="auto">
        <a:xfrm flipH="1">
          <a:off x="1219200" y="1876425"/>
          <a:ext cx="0" cy="3619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11</xdr:row>
      <xdr:rowOff>28575</xdr:rowOff>
    </xdr:from>
    <xdr:to>
      <xdr:col>3</xdr:col>
      <xdr:colOff>0</xdr:colOff>
      <xdr:row>13</xdr:row>
      <xdr:rowOff>76200</xdr:rowOff>
    </xdr:to>
    <xdr:sp macro="" textlink="">
      <xdr:nvSpPr>
        <xdr:cNvPr id="1152" name="Line 128">
          <a:extLst>
            <a:ext uri="{FF2B5EF4-FFF2-40B4-BE49-F238E27FC236}">
              <a16:creationId xmlns:a16="http://schemas.microsoft.com/office/drawing/2014/main" id="{67790921-6243-47D8-8EAB-D93390E3261C}"/>
            </a:ext>
          </a:extLst>
        </xdr:cNvPr>
        <xdr:cNvSpPr>
          <a:spLocks noChangeShapeType="1"/>
        </xdr:cNvSpPr>
      </xdr:nvSpPr>
      <xdr:spPr bwMode="auto">
        <a:xfrm flipH="1">
          <a:off x="1304925" y="1885950"/>
          <a:ext cx="0" cy="371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152400</xdr:colOff>
      <xdr:row>2</xdr:row>
      <xdr:rowOff>0</xdr:rowOff>
    </xdr:from>
    <xdr:to>
      <xdr:col>1</xdr:col>
      <xdr:colOff>85725</xdr:colOff>
      <xdr:row>2</xdr:row>
      <xdr:rowOff>0</xdr:rowOff>
    </xdr:to>
    <xdr:sp macro="" textlink="">
      <xdr:nvSpPr>
        <xdr:cNvPr id="1153" name="Line 129">
          <a:extLst>
            <a:ext uri="{FF2B5EF4-FFF2-40B4-BE49-F238E27FC236}">
              <a16:creationId xmlns:a16="http://schemas.microsoft.com/office/drawing/2014/main" id="{B904231B-01E2-43C5-B2D0-97948F31F838}"/>
            </a:ext>
          </a:extLst>
        </xdr:cNvPr>
        <xdr:cNvSpPr>
          <a:spLocks noChangeShapeType="1"/>
        </xdr:cNvSpPr>
      </xdr:nvSpPr>
      <xdr:spPr bwMode="auto">
        <a:xfrm flipH="1">
          <a:off x="152400" y="400050"/>
          <a:ext cx="542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419100</xdr:colOff>
      <xdr:row>12</xdr:row>
      <xdr:rowOff>0</xdr:rowOff>
    </xdr:from>
    <xdr:to>
      <xdr:col>2</xdr:col>
      <xdr:colOff>9525</xdr:colOff>
      <xdr:row>12</xdr:row>
      <xdr:rowOff>0</xdr:rowOff>
    </xdr:to>
    <xdr:sp macro="" textlink="">
      <xdr:nvSpPr>
        <xdr:cNvPr id="1154" name="Line 130">
          <a:extLst>
            <a:ext uri="{FF2B5EF4-FFF2-40B4-BE49-F238E27FC236}">
              <a16:creationId xmlns:a16="http://schemas.microsoft.com/office/drawing/2014/main" id="{918D9289-E6FB-46E5-BBB0-40D7FB378346}"/>
            </a:ext>
          </a:extLst>
        </xdr:cNvPr>
        <xdr:cNvSpPr>
          <a:spLocks noChangeShapeType="1"/>
        </xdr:cNvSpPr>
      </xdr:nvSpPr>
      <xdr:spPr bwMode="auto">
        <a:xfrm flipV="1">
          <a:off x="1028700" y="2019300"/>
          <a:ext cx="2000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12</xdr:row>
      <xdr:rowOff>0</xdr:rowOff>
    </xdr:from>
    <xdr:to>
      <xdr:col>3</xdr:col>
      <xdr:colOff>152400</xdr:colOff>
      <xdr:row>12</xdr:row>
      <xdr:rowOff>0</xdr:rowOff>
    </xdr:to>
    <xdr:sp macro="" textlink="">
      <xdr:nvSpPr>
        <xdr:cNvPr id="1155" name="Line 131">
          <a:extLst>
            <a:ext uri="{FF2B5EF4-FFF2-40B4-BE49-F238E27FC236}">
              <a16:creationId xmlns:a16="http://schemas.microsoft.com/office/drawing/2014/main" id="{BD671FE2-FC2B-4A30-A8F1-055B961BA900}"/>
            </a:ext>
          </a:extLst>
        </xdr:cNvPr>
        <xdr:cNvSpPr>
          <a:spLocks noChangeShapeType="1"/>
        </xdr:cNvSpPr>
      </xdr:nvSpPr>
      <xdr:spPr bwMode="auto">
        <a:xfrm flipH="1">
          <a:off x="1314450" y="2019300"/>
          <a:ext cx="142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104775</xdr:colOff>
      <xdr:row>11</xdr:row>
      <xdr:rowOff>0</xdr:rowOff>
    </xdr:from>
    <xdr:to>
      <xdr:col>2</xdr:col>
      <xdr:colOff>0</xdr:colOff>
      <xdr:row>11</xdr:row>
      <xdr:rowOff>0</xdr:rowOff>
    </xdr:to>
    <xdr:sp macro="" textlink="">
      <xdr:nvSpPr>
        <xdr:cNvPr id="1156" name="Line 132">
          <a:extLst>
            <a:ext uri="{FF2B5EF4-FFF2-40B4-BE49-F238E27FC236}">
              <a16:creationId xmlns:a16="http://schemas.microsoft.com/office/drawing/2014/main" id="{7FF41647-1E94-4C85-948F-695D3E357378}"/>
            </a:ext>
          </a:extLst>
        </xdr:cNvPr>
        <xdr:cNvSpPr>
          <a:spLocks noChangeShapeType="1"/>
        </xdr:cNvSpPr>
      </xdr:nvSpPr>
      <xdr:spPr bwMode="auto">
        <a:xfrm flipH="1">
          <a:off x="104775" y="1857375"/>
          <a:ext cx="1114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276225</xdr:colOff>
      <xdr:row>1</xdr:row>
      <xdr:rowOff>152400</xdr:rowOff>
    </xdr:from>
    <xdr:to>
      <xdr:col>4</xdr:col>
      <xdr:colOff>95250</xdr:colOff>
      <xdr:row>8</xdr:row>
      <xdr:rowOff>123825</xdr:rowOff>
    </xdr:to>
    <xdr:sp macro="" textlink="">
      <xdr:nvSpPr>
        <xdr:cNvPr id="1157" name="Line 133">
          <a:extLst>
            <a:ext uri="{FF2B5EF4-FFF2-40B4-BE49-F238E27FC236}">
              <a16:creationId xmlns:a16="http://schemas.microsoft.com/office/drawing/2014/main" id="{D6AA3AF7-162C-4126-8F22-2CFABF138EEA}"/>
            </a:ext>
          </a:extLst>
        </xdr:cNvPr>
        <xdr:cNvSpPr>
          <a:spLocks noChangeShapeType="1"/>
        </xdr:cNvSpPr>
      </xdr:nvSpPr>
      <xdr:spPr bwMode="auto">
        <a:xfrm flipV="1">
          <a:off x="1581150" y="352425"/>
          <a:ext cx="400050" cy="1143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85725</xdr:colOff>
      <xdr:row>2</xdr:row>
      <xdr:rowOff>0</xdr:rowOff>
    </xdr:from>
    <xdr:to>
      <xdr:col>1</xdr:col>
      <xdr:colOff>342900</xdr:colOff>
      <xdr:row>9</xdr:row>
      <xdr:rowOff>0</xdr:rowOff>
    </xdr:to>
    <xdr:sp macro="" textlink="">
      <xdr:nvSpPr>
        <xdr:cNvPr id="1158" name="Line 134">
          <a:extLst>
            <a:ext uri="{FF2B5EF4-FFF2-40B4-BE49-F238E27FC236}">
              <a16:creationId xmlns:a16="http://schemas.microsoft.com/office/drawing/2014/main" id="{A72F6630-F6BD-4F00-A23B-4D6DE14F8393}"/>
            </a:ext>
          </a:extLst>
        </xdr:cNvPr>
        <xdr:cNvSpPr>
          <a:spLocks noChangeShapeType="1"/>
        </xdr:cNvSpPr>
      </xdr:nvSpPr>
      <xdr:spPr bwMode="auto">
        <a:xfrm flipH="1" flipV="1">
          <a:off x="695325" y="400050"/>
          <a:ext cx="257175" cy="1133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</xdr:row>
      <xdr:rowOff>161925</xdr:rowOff>
    </xdr:from>
    <xdr:to>
      <xdr:col>5</xdr:col>
      <xdr:colOff>114300</xdr:colOff>
      <xdr:row>1</xdr:row>
      <xdr:rowOff>161925</xdr:rowOff>
    </xdr:to>
    <xdr:sp macro="" textlink="">
      <xdr:nvSpPr>
        <xdr:cNvPr id="1159" name="Line 135">
          <a:extLst>
            <a:ext uri="{FF2B5EF4-FFF2-40B4-BE49-F238E27FC236}">
              <a16:creationId xmlns:a16="http://schemas.microsoft.com/office/drawing/2014/main" id="{5C578338-F462-4B9F-9DDE-2F489D7378E5}"/>
            </a:ext>
          </a:extLst>
        </xdr:cNvPr>
        <xdr:cNvSpPr>
          <a:spLocks noChangeShapeType="1"/>
        </xdr:cNvSpPr>
      </xdr:nvSpPr>
      <xdr:spPr bwMode="auto">
        <a:xfrm flipH="1">
          <a:off x="1981200" y="361950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419100</xdr:colOff>
      <xdr:row>8</xdr:row>
      <xdr:rowOff>0</xdr:rowOff>
    </xdr:from>
    <xdr:to>
      <xdr:col>4</xdr:col>
      <xdr:colOff>361950</xdr:colOff>
      <xdr:row>8</xdr:row>
      <xdr:rowOff>0</xdr:rowOff>
    </xdr:to>
    <xdr:sp macro="" textlink="">
      <xdr:nvSpPr>
        <xdr:cNvPr id="1160" name="Line 136">
          <a:extLst>
            <a:ext uri="{FF2B5EF4-FFF2-40B4-BE49-F238E27FC236}">
              <a16:creationId xmlns:a16="http://schemas.microsoft.com/office/drawing/2014/main" id="{B4023A26-704D-4D5A-A2A3-BBFEC7D2F6A3}"/>
            </a:ext>
          </a:extLst>
        </xdr:cNvPr>
        <xdr:cNvSpPr>
          <a:spLocks noChangeShapeType="1"/>
        </xdr:cNvSpPr>
      </xdr:nvSpPr>
      <xdr:spPr bwMode="auto">
        <a:xfrm>
          <a:off x="1724025" y="1371600"/>
          <a:ext cx="523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161925</xdr:colOff>
      <xdr:row>1</xdr:row>
      <xdr:rowOff>152400</xdr:rowOff>
    </xdr:from>
    <xdr:to>
      <xdr:col>4</xdr:col>
      <xdr:colOff>161925</xdr:colOff>
      <xdr:row>8</xdr:row>
      <xdr:rowOff>19050</xdr:rowOff>
    </xdr:to>
    <xdr:sp macro="" textlink="">
      <xdr:nvSpPr>
        <xdr:cNvPr id="1161" name="Line 137">
          <a:extLst>
            <a:ext uri="{FF2B5EF4-FFF2-40B4-BE49-F238E27FC236}">
              <a16:creationId xmlns:a16="http://schemas.microsoft.com/office/drawing/2014/main" id="{04FF4047-9655-46ED-A72F-817E5E5B16EC}"/>
            </a:ext>
          </a:extLst>
        </xdr:cNvPr>
        <xdr:cNvSpPr>
          <a:spLocks noChangeShapeType="1"/>
        </xdr:cNvSpPr>
      </xdr:nvSpPr>
      <xdr:spPr bwMode="auto">
        <a:xfrm flipH="1">
          <a:off x="2047875" y="352425"/>
          <a:ext cx="0" cy="1038225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sm" len="med"/>
          <a:tailEnd type="triangle" w="sm" len="med"/>
        </a:ln>
      </xdr:spPr>
    </xdr:sp>
    <xdr:clientData/>
  </xdr:twoCellAnchor>
  <xdr:twoCellAnchor>
    <xdr:from>
      <xdr:col>1</xdr:col>
      <xdr:colOff>333375</xdr:colOff>
      <xdr:row>8</xdr:row>
      <xdr:rowOff>47625</xdr:rowOff>
    </xdr:from>
    <xdr:to>
      <xdr:col>2</xdr:col>
      <xdr:colOff>9525</xdr:colOff>
      <xdr:row>10</xdr:row>
      <xdr:rowOff>9525</xdr:rowOff>
    </xdr:to>
    <xdr:sp macro="" textlink="">
      <xdr:nvSpPr>
        <xdr:cNvPr id="1162" name="Arc 138">
          <a:extLst>
            <a:ext uri="{FF2B5EF4-FFF2-40B4-BE49-F238E27FC236}">
              <a16:creationId xmlns:a16="http://schemas.microsoft.com/office/drawing/2014/main" id="{2C9A0B00-9DA4-4970-A647-897A47ABE2A9}"/>
            </a:ext>
          </a:extLst>
        </xdr:cNvPr>
        <xdr:cNvSpPr>
          <a:spLocks/>
        </xdr:cNvSpPr>
      </xdr:nvSpPr>
      <xdr:spPr bwMode="auto">
        <a:xfrm flipH="1" flipV="1">
          <a:off x="942975" y="1419225"/>
          <a:ext cx="285750" cy="285750"/>
        </a:xfrm>
        <a:custGeom>
          <a:avLst/>
          <a:gdLst>
            <a:gd name="G0" fmla="+- 0 0 0"/>
            <a:gd name="G1" fmla="+- 21600 0 0"/>
            <a:gd name="G2" fmla="+- 21600 0 0"/>
            <a:gd name="T0" fmla="*/ 0 w 21600"/>
            <a:gd name="T1" fmla="*/ 0 h 21600"/>
            <a:gd name="T2" fmla="*/ 21600 w 21600"/>
            <a:gd name="T3" fmla="*/ 21600 h 21600"/>
            <a:gd name="T4" fmla="*/ 0 w 21600"/>
            <a:gd name="T5" fmla="*/ 21600 h 216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</a:cxnLst>
          <a:rect l="0" t="0" r="r" b="b"/>
          <a:pathLst>
            <a:path w="21600" h="21600" fill="none" extrusionOk="0">
              <a:moveTo>
                <a:pt x="0" y="0"/>
              </a:moveTo>
              <a:cubicBezTo>
                <a:pt x="11929" y="0"/>
                <a:pt x="21600" y="9670"/>
                <a:pt x="21600" y="21600"/>
              </a:cubicBezTo>
            </a:path>
            <a:path w="21600" h="21600" stroke="0" extrusionOk="0">
              <a:moveTo>
                <a:pt x="0" y="0"/>
              </a:moveTo>
              <a:cubicBezTo>
                <a:pt x="11929" y="0"/>
                <a:pt x="21600" y="9670"/>
                <a:pt x="21600" y="21600"/>
              </a:cubicBezTo>
              <a:lnTo>
                <a:pt x="0" y="2160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57150</xdr:colOff>
      <xdr:row>9</xdr:row>
      <xdr:rowOff>0</xdr:rowOff>
    </xdr:from>
    <xdr:to>
      <xdr:col>3</xdr:col>
      <xdr:colOff>142875</xdr:colOff>
      <xdr:row>9</xdr:row>
      <xdr:rowOff>123825</xdr:rowOff>
    </xdr:to>
    <xdr:sp macro="" textlink="">
      <xdr:nvSpPr>
        <xdr:cNvPr id="1163" name="Line 139">
          <a:extLst>
            <a:ext uri="{FF2B5EF4-FFF2-40B4-BE49-F238E27FC236}">
              <a16:creationId xmlns:a16="http://schemas.microsoft.com/office/drawing/2014/main" id="{E7EE16DC-3469-4E5C-80AF-C87297D1E89F}"/>
            </a:ext>
          </a:extLst>
        </xdr:cNvPr>
        <xdr:cNvSpPr>
          <a:spLocks noChangeShapeType="1"/>
        </xdr:cNvSpPr>
      </xdr:nvSpPr>
      <xdr:spPr bwMode="auto">
        <a:xfrm>
          <a:off x="1362075" y="1533525"/>
          <a:ext cx="85725" cy="1238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sm" len="med"/>
        </a:ln>
      </xdr:spPr>
    </xdr:sp>
    <xdr:clientData/>
  </xdr:twoCellAnchor>
  <xdr:twoCellAnchor>
    <xdr:from>
      <xdr:col>1</xdr:col>
      <xdr:colOff>571500</xdr:colOff>
      <xdr:row>9</xdr:row>
      <xdr:rowOff>0</xdr:rowOff>
    </xdr:from>
    <xdr:to>
      <xdr:col>3</xdr:col>
      <xdr:colOff>57150</xdr:colOff>
      <xdr:row>9</xdr:row>
      <xdr:rowOff>0</xdr:rowOff>
    </xdr:to>
    <xdr:sp macro="" textlink="">
      <xdr:nvSpPr>
        <xdr:cNvPr id="1164" name="Line 140">
          <a:extLst>
            <a:ext uri="{FF2B5EF4-FFF2-40B4-BE49-F238E27FC236}">
              <a16:creationId xmlns:a16="http://schemas.microsoft.com/office/drawing/2014/main" id="{EF84A2A4-9C53-4EE8-B474-AE920D38B0B1}"/>
            </a:ext>
          </a:extLst>
        </xdr:cNvPr>
        <xdr:cNvSpPr>
          <a:spLocks noChangeShapeType="1"/>
        </xdr:cNvSpPr>
      </xdr:nvSpPr>
      <xdr:spPr bwMode="auto">
        <a:xfrm flipH="1">
          <a:off x="1181100" y="1533525"/>
          <a:ext cx="180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</xdr:colOff>
      <xdr:row>8</xdr:row>
      <xdr:rowOff>114300</xdr:rowOff>
    </xdr:from>
    <xdr:to>
      <xdr:col>3</xdr:col>
      <xdr:colOff>276225</xdr:colOff>
      <xdr:row>10</xdr:row>
      <xdr:rowOff>0</xdr:rowOff>
    </xdr:to>
    <xdr:sp macro="" textlink="">
      <xdr:nvSpPr>
        <xdr:cNvPr id="1165" name="Arc 141">
          <a:extLst>
            <a:ext uri="{FF2B5EF4-FFF2-40B4-BE49-F238E27FC236}">
              <a16:creationId xmlns:a16="http://schemas.microsoft.com/office/drawing/2014/main" id="{BDA543F3-3F00-4F0A-9554-115AE3B4A4E3}"/>
            </a:ext>
          </a:extLst>
        </xdr:cNvPr>
        <xdr:cNvSpPr>
          <a:spLocks/>
        </xdr:cNvSpPr>
      </xdr:nvSpPr>
      <xdr:spPr bwMode="auto">
        <a:xfrm flipV="1">
          <a:off x="1314450" y="1485900"/>
          <a:ext cx="266700" cy="209550"/>
        </a:xfrm>
        <a:custGeom>
          <a:avLst/>
          <a:gdLst>
            <a:gd name="G0" fmla="+- 0 0 0"/>
            <a:gd name="G1" fmla="+- 21600 0 0"/>
            <a:gd name="G2" fmla="+- 21600 0 0"/>
            <a:gd name="T0" fmla="*/ 0 w 21600"/>
            <a:gd name="T1" fmla="*/ 0 h 21600"/>
            <a:gd name="T2" fmla="*/ 21600 w 21600"/>
            <a:gd name="T3" fmla="*/ 21600 h 21600"/>
            <a:gd name="T4" fmla="*/ 0 w 21600"/>
            <a:gd name="T5" fmla="*/ 21600 h 216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</a:cxnLst>
          <a:rect l="0" t="0" r="r" b="b"/>
          <a:pathLst>
            <a:path w="21600" h="21600" fill="none" extrusionOk="0">
              <a:moveTo>
                <a:pt x="0" y="0"/>
              </a:moveTo>
              <a:cubicBezTo>
                <a:pt x="11929" y="0"/>
                <a:pt x="21600" y="9670"/>
                <a:pt x="21600" y="21600"/>
              </a:cubicBezTo>
            </a:path>
            <a:path w="21600" h="21600" stroke="0" extrusionOk="0">
              <a:moveTo>
                <a:pt x="0" y="0"/>
              </a:moveTo>
              <a:cubicBezTo>
                <a:pt x="11929" y="0"/>
                <a:pt x="21600" y="9670"/>
                <a:pt x="21600" y="21600"/>
              </a:cubicBezTo>
              <a:lnTo>
                <a:pt x="0" y="2160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333375</xdr:colOff>
      <xdr:row>3</xdr:row>
      <xdr:rowOff>66675</xdr:rowOff>
    </xdr:from>
    <xdr:to>
      <xdr:col>3</xdr:col>
      <xdr:colOff>361950</xdr:colOff>
      <xdr:row>7</xdr:row>
      <xdr:rowOff>57150</xdr:rowOff>
    </xdr:to>
    <xdr:sp macro="" textlink="">
      <xdr:nvSpPr>
        <xdr:cNvPr id="1166" name="Arc 142">
          <a:extLst>
            <a:ext uri="{FF2B5EF4-FFF2-40B4-BE49-F238E27FC236}">
              <a16:creationId xmlns:a16="http://schemas.microsoft.com/office/drawing/2014/main" id="{41B7F959-459F-4B54-B6F2-FCDD228B5EB9}"/>
            </a:ext>
          </a:extLst>
        </xdr:cNvPr>
        <xdr:cNvSpPr>
          <a:spLocks/>
        </xdr:cNvSpPr>
      </xdr:nvSpPr>
      <xdr:spPr bwMode="auto">
        <a:xfrm rot="-2343082">
          <a:off x="942975" y="628650"/>
          <a:ext cx="723900" cy="638175"/>
        </a:xfrm>
        <a:custGeom>
          <a:avLst/>
          <a:gdLst>
            <a:gd name="G0" fmla="+- 0 0 0"/>
            <a:gd name="G1" fmla="+- 21600 0 0"/>
            <a:gd name="G2" fmla="+- 21600 0 0"/>
            <a:gd name="T0" fmla="*/ 0 w 21600"/>
            <a:gd name="T1" fmla="*/ 0 h 21600"/>
            <a:gd name="T2" fmla="*/ 21600 w 21600"/>
            <a:gd name="T3" fmla="*/ 21600 h 21600"/>
            <a:gd name="T4" fmla="*/ 0 w 21600"/>
            <a:gd name="T5" fmla="*/ 21600 h 216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</a:cxnLst>
          <a:rect l="0" t="0" r="r" b="b"/>
          <a:pathLst>
            <a:path w="21600" h="21600" fill="none" extrusionOk="0">
              <a:moveTo>
                <a:pt x="0" y="0"/>
              </a:moveTo>
              <a:cubicBezTo>
                <a:pt x="11929" y="0"/>
                <a:pt x="21600" y="9670"/>
                <a:pt x="21600" y="21600"/>
              </a:cubicBezTo>
            </a:path>
            <a:path w="21600" h="21600" stroke="0" extrusionOk="0">
              <a:moveTo>
                <a:pt x="0" y="0"/>
              </a:moveTo>
              <a:cubicBezTo>
                <a:pt x="11929" y="0"/>
                <a:pt x="21600" y="9670"/>
                <a:pt x="21600" y="21600"/>
              </a:cubicBezTo>
              <a:lnTo>
                <a:pt x="0" y="2160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114300</xdr:colOff>
      <xdr:row>0</xdr:row>
      <xdr:rowOff>104775</xdr:rowOff>
    </xdr:from>
    <xdr:to>
      <xdr:col>4</xdr:col>
      <xdr:colOff>200025</xdr:colOff>
      <xdr:row>5</xdr:row>
      <xdr:rowOff>66675</xdr:rowOff>
    </xdr:to>
    <xdr:sp macro="" textlink="">
      <xdr:nvSpPr>
        <xdr:cNvPr id="1167" name="Arc 143">
          <a:extLst>
            <a:ext uri="{FF2B5EF4-FFF2-40B4-BE49-F238E27FC236}">
              <a16:creationId xmlns:a16="http://schemas.microsoft.com/office/drawing/2014/main" id="{080AC6F6-6FA4-4B27-B550-90009B095E0E}"/>
            </a:ext>
          </a:extLst>
        </xdr:cNvPr>
        <xdr:cNvSpPr>
          <a:spLocks/>
        </xdr:cNvSpPr>
      </xdr:nvSpPr>
      <xdr:spPr bwMode="auto">
        <a:xfrm rot="-3504181">
          <a:off x="981075" y="-152400"/>
          <a:ext cx="847725" cy="1362075"/>
        </a:xfrm>
        <a:custGeom>
          <a:avLst/>
          <a:gdLst>
            <a:gd name="G0" fmla="+- 0 0 0"/>
            <a:gd name="G1" fmla="+- 21600 0 0"/>
            <a:gd name="G2" fmla="+- 21600 0 0"/>
            <a:gd name="T0" fmla="*/ 0 w 21600"/>
            <a:gd name="T1" fmla="*/ 0 h 21600"/>
            <a:gd name="T2" fmla="*/ 21600 w 21600"/>
            <a:gd name="T3" fmla="*/ 21600 h 21600"/>
            <a:gd name="T4" fmla="*/ 0 w 21600"/>
            <a:gd name="T5" fmla="*/ 21600 h 216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</a:cxnLst>
          <a:rect l="0" t="0" r="r" b="b"/>
          <a:pathLst>
            <a:path w="21600" h="21600" fill="none" extrusionOk="0">
              <a:moveTo>
                <a:pt x="0" y="0"/>
              </a:moveTo>
              <a:cubicBezTo>
                <a:pt x="11929" y="0"/>
                <a:pt x="21600" y="9670"/>
                <a:pt x="21600" y="21600"/>
              </a:cubicBezTo>
            </a:path>
            <a:path w="21600" h="21600" stroke="0" extrusionOk="0">
              <a:moveTo>
                <a:pt x="0" y="0"/>
              </a:moveTo>
              <a:cubicBezTo>
                <a:pt x="11929" y="0"/>
                <a:pt x="21600" y="9670"/>
                <a:pt x="21600" y="21600"/>
              </a:cubicBezTo>
              <a:lnTo>
                <a:pt x="0" y="2160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314325</xdr:colOff>
      <xdr:row>6</xdr:row>
      <xdr:rowOff>47625</xdr:rowOff>
    </xdr:from>
    <xdr:to>
      <xdr:col>3</xdr:col>
      <xdr:colOff>314325</xdr:colOff>
      <xdr:row>8</xdr:row>
      <xdr:rowOff>0</xdr:rowOff>
    </xdr:to>
    <xdr:sp macro="" textlink="">
      <xdr:nvSpPr>
        <xdr:cNvPr id="1168" name="Line 144">
          <a:extLst>
            <a:ext uri="{FF2B5EF4-FFF2-40B4-BE49-F238E27FC236}">
              <a16:creationId xmlns:a16="http://schemas.microsoft.com/office/drawing/2014/main" id="{DEDCB841-B318-4E50-9A93-2C34C1CD9C77}"/>
            </a:ext>
          </a:extLst>
        </xdr:cNvPr>
        <xdr:cNvSpPr>
          <a:spLocks noChangeShapeType="1"/>
        </xdr:cNvSpPr>
      </xdr:nvSpPr>
      <xdr:spPr bwMode="auto">
        <a:xfrm flipV="1">
          <a:off x="1619250" y="1095375"/>
          <a:ext cx="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</xdr:row>
      <xdr:rowOff>85725</xdr:rowOff>
    </xdr:from>
    <xdr:to>
      <xdr:col>3</xdr:col>
      <xdr:colOff>0</xdr:colOff>
      <xdr:row>9</xdr:row>
      <xdr:rowOff>76200</xdr:rowOff>
    </xdr:to>
    <xdr:sp macro="" textlink="">
      <xdr:nvSpPr>
        <xdr:cNvPr id="1169" name="Line 145">
          <a:extLst>
            <a:ext uri="{FF2B5EF4-FFF2-40B4-BE49-F238E27FC236}">
              <a16:creationId xmlns:a16="http://schemas.microsoft.com/office/drawing/2014/main" id="{AA5CBE28-CDC4-47AD-A935-17209CA686BF}"/>
            </a:ext>
          </a:extLst>
        </xdr:cNvPr>
        <xdr:cNvSpPr>
          <a:spLocks noChangeShapeType="1"/>
        </xdr:cNvSpPr>
      </xdr:nvSpPr>
      <xdr:spPr bwMode="auto">
        <a:xfrm flipV="1">
          <a:off x="1304925" y="1133475"/>
          <a:ext cx="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76200</xdr:colOff>
      <xdr:row>7</xdr:row>
      <xdr:rowOff>66675</xdr:rowOff>
    </xdr:from>
    <xdr:to>
      <xdr:col>3</xdr:col>
      <xdr:colOff>314325</xdr:colOff>
      <xdr:row>7</xdr:row>
      <xdr:rowOff>66675</xdr:rowOff>
    </xdr:to>
    <xdr:sp macro="" textlink="">
      <xdr:nvSpPr>
        <xdr:cNvPr id="1170" name="Line 146">
          <a:extLst>
            <a:ext uri="{FF2B5EF4-FFF2-40B4-BE49-F238E27FC236}">
              <a16:creationId xmlns:a16="http://schemas.microsoft.com/office/drawing/2014/main" id="{BCE44FAB-C006-43F1-A2A3-BB2788B1FB61}"/>
            </a:ext>
          </a:extLst>
        </xdr:cNvPr>
        <xdr:cNvSpPr>
          <a:spLocks noChangeShapeType="1"/>
        </xdr:cNvSpPr>
      </xdr:nvSpPr>
      <xdr:spPr bwMode="auto">
        <a:xfrm flipH="1">
          <a:off x="1295400" y="1276350"/>
          <a:ext cx="323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428625</xdr:colOff>
      <xdr:row>9</xdr:row>
      <xdr:rowOff>152400</xdr:rowOff>
    </xdr:from>
    <xdr:to>
      <xdr:col>3</xdr:col>
      <xdr:colOff>133350</xdr:colOff>
      <xdr:row>12</xdr:row>
      <xdr:rowOff>9525</xdr:rowOff>
    </xdr:to>
    <xdr:sp macro="" textlink="">
      <xdr:nvSpPr>
        <xdr:cNvPr id="1171" name="Arc 147">
          <a:extLst>
            <a:ext uri="{FF2B5EF4-FFF2-40B4-BE49-F238E27FC236}">
              <a16:creationId xmlns:a16="http://schemas.microsoft.com/office/drawing/2014/main" id="{C57D2EA5-3E79-44FD-808A-BE2963638C3B}"/>
            </a:ext>
          </a:extLst>
        </xdr:cNvPr>
        <xdr:cNvSpPr>
          <a:spLocks/>
        </xdr:cNvSpPr>
      </xdr:nvSpPr>
      <xdr:spPr bwMode="auto">
        <a:xfrm rot="13060497" flipH="1">
          <a:off x="1038225" y="1685925"/>
          <a:ext cx="400050" cy="342900"/>
        </a:xfrm>
        <a:custGeom>
          <a:avLst/>
          <a:gdLst>
            <a:gd name="G0" fmla="+- 0 0 0"/>
            <a:gd name="G1" fmla="+- 21600 0 0"/>
            <a:gd name="G2" fmla="+- 21600 0 0"/>
            <a:gd name="T0" fmla="*/ 0 w 21600"/>
            <a:gd name="T1" fmla="*/ 0 h 21600"/>
            <a:gd name="T2" fmla="*/ 21600 w 21600"/>
            <a:gd name="T3" fmla="*/ 21600 h 21600"/>
            <a:gd name="T4" fmla="*/ 0 w 21600"/>
            <a:gd name="T5" fmla="*/ 21600 h 216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</a:cxnLst>
          <a:rect l="0" t="0" r="r" b="b"/>
          <a:pathLst>
            <a:path w="21600" h="21600" fill="none" extrusionOk="0">
              <a:moveTo>
                <a:pt x="0" y="0"/>
              </a:moveTo>
              <a:cubicBezTo>
                <a:pt x="11929" y="0"/>
                <a:pt x="21600" y="9670"/>
                <a:pt x="21600" y="21600"/>
              </a:cubicBezTo>
            </a:path>
            <a:path w="21600" h="21600" stroke="0" extrusionOk="0">
              <a:moveTo>
                <a:pt x="0" y="0"/>
              </a:moveTo>
              <a:cubicBezTo>
                <a:pt x="11929" y="0"/>
                <a:pt x="21600" y="9670"/>
                <a:pt x="21600" y="21600"/>
              </a:cubicBezTo>
              <a:lnTo>
                <a:pt x="0" y="2160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 /><Relationship Id="rId1" Type="http://schemas.openxmlformats.org/officeDocument/2006/relationships/printerSettings" Target="../printerSettings/printerSettings2.bin" 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 /><Relationship Id="rId1" Type="http://schemas.openxmlformats.org/officeDocument/2006/relationships/printerSettings" Target="../printerSettings/printerSettings3.bin" 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 /><Relationship Id="rId1" Type="http://schemas.openxmlformats.org/officeDocument/2006/relationships/printerSettings" Target="../printerSettings/printerSettings4.bin" 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 /><Relationship Id="rId1" Type="http://schemas.openxmlformats.org/officeDocument/2006/relationships/printerSettings" Target="../printerSettings/printerSettings5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showGridLines="0" topLeftCell="F1" zoomScale="75" zoomScaleNormal="75" workbookViewId="0">
      <selection activeCell="K9" sqref="K9"/>
    </sheetView>
  </sheetViews>
  <sheetFormatPr defaultRowHeight="12.75" x14ac:dyDescent="0.15"/>
  <cols>
    <col min="3" max="3" width="1.34765625" customWidth="1"/>
    <col min="4" max="4" width="8.76171875" customWidth="1"/>
    <col min="6" max="6" width="5.2578125" customWidth="1"/>
    <col min="7" max="7" width="6.3359375" customWidth="1"/>
    <col min="8" max="8" width="4.98828125" customWidth="1"/>
    <col min="9" max="9" width="11.73046875" customWidth="1"/>
    <col min="10" max="10" width="6.3359375" customWidth="1"/>
    <col min="11" max="11" width="12.40625" bestFit="1" customWidth="1"/>
    <col min="12" max="12" width="16.31640625" customWidth="1"/>
    <col min="14" max="14" width="10.3828125" customWidth="1"/>
  </cols>
  <sheetData>
    <row r="1" spans="1:14" s="37" customFormat="1" ht="14.25" x14ac:dyDescent="0.15">
      <c r="A1" s="36" t="s">
        <v>0</v>
      </c>
      <c r="E1" s="89" t="s">
        <v>46</v>
      </c>
      <c r="F1" s="89"/>
      <c r="G1" s="89"/>
      <c r="H1" s="89"/>
      <c r="I1" s="89"/>
      <c r="J1" s="113" t="s">
        <v>57</v>
      </c>
      <c r="L1" s="57" t="s">
        <v>43</v>
      </c>
      <c r="M1" s="58"/>
      <c r="N1" s="61"/>
    </row>
    <row r="2" spans="1:14" ht="14.25" x14ac:dyDescent="0.15">
      <c r="E2" s="89"/>
      <c r="F2" s="89"/>
      <c r="G2" s="89"/>
      <c r="H2" s="89"/>
      <c r="I2" s="89"/>
      <c r="J2" s="113"/>
      <c r="L2" s="59" t="s">
        <v>17</v>
      </c>
      <c r="M2" s="71" t="s">
        <v>18</v>
      </c>
      <c r="N2" s="62"/>
    </row>
    <row r="3" spans="1:14" x14ac:dyDescent="0.15">
      <c r="B3" s="7" t="s">
        <v>1</v>
      </c>
      <c r="D3" s="88">
        <v>40</v>
      </c>
      <c r="L3" s="46" t="s">
        <v>33</v>
      </c>
      <c r="M3" s="47">
        <v>2.67</v>
      </c>
      <c r="N3" s="63"/>
    </row>
    <row r="4" spans="1:14" x14ac:dyDescent="0.15">
      <c r="B4" s="1"/>
      <c r="E4" s="90">
        <f>2*G4/3</f>
        <v>42</v>
      </c>
      <c r="F4" s="94" t="s">
        <v>2</v>
      </c>
      <c r="G4" s="100">
        <v>63</v>
      </c>
      <c r="H4" s="8"/>
      <c r="L4" s="46" t="s">
        <v>34</v>
      </c>
      <c r="M4" s="47">
        <v>0.44</v>
      </c>
      <c r="N4" s="63"/>
    </row>
    <row r="5" spans="1:14" x14ac:dyDescent="0.15">
      <c r="E5" s="90"/>
      <c r="F5" s="94"/>
      <c r="G5" s="100"/>
      <c r="H5" s="8"/>
      <c r="I5" s="39"/>
      <c r="L5" s="47" t="s">
        <v>19</v>
      </c>
      <c r="M5" s="47">
        <v>0.53</v>
      </c>
      <c r="N5" s="63"/>
    </row>
    <row r="6" spans="1:14" x14ac:dyDescent="0.15">
      <c r="E6" s="90"/>
      <c r="F6" s="94"/>
      <c r="G6" s="100"/>
      <c r="H6" s="8"/>
      <c r="L6" s="46" t="s">
        <v>31</v>
      </c>
      <c r="M6" s="47">
        <v>2</v>
      </c>
      <c r="N6" s="63"/>
    </row>
    <row r="7" spans="1:14" x14ac:dyDescent="0.15">
      <c r="E7" s="90"/>
      <c r="F7" s="94"/>
      <c r="G7" s="100"/>
      <c r="K7" s="4"/>
      <c r="L7" s="46" t="s">
        <v>32</v>
      </c>
      <c r="M7" s="47">
        <v>10</v>
      </c>
      <c r="N7" s="63"/>
    </row>
    <row r="8" spans="1:14" ht="12.75" customHeight="1" x14ac:dyDescent="0.15">
      <c r="D8" s="11" t="s">
        <v>3</v>
      </c>
      <c r="E8" s="6">
        <v>2</v>
      </c>
      <c r="F8" s="94"/>
      <c r="G8" s="100"/>
      <c r="J8" s="12" t="str">
        <f>IF(J1="LS","LG OF LONG SEAM=",IF(J1="CS","I/D OF SHELL","ERROR"))</f>
        <v>I/D OF SHELL</v>
      </c>
      <c r="K8" s="88">
        <v>1234</v>
      </c>
      <c r="L8" s="65"/>
      <c r="M8" s="65"/>
      <c r="N8" s="64"/>
    </row>
    <row r="9" spans="1:14" x14ac:dyDescent="0.15">
      <c r="E9" s="120">
        <f>G4-E4-E8</f>
        <v>19</v>
      </c>
      <c r="F9" s="94"/>
      <c r="G9" s="100"/>
      <c r="H9" s="8"/>
      <c r="J9" s="12" t="s">
        <v>26</v>
      </c>
      <c r="K9" s="69" t="s">
        <v>27</v>
      </c>
      <c r="L9" s="127" t="s">
        <v>20</v>
      </c>
      <c r="M9" s="127" t="s">
        <v>21</v>
      </c>
      <c r="N9" s="127"/>
    </row>
    <row r="10" spans="1:14" x14ac:dyDescent="0.15">
      <c r="B10" s="1"/>
      <c r="C10" s="1"/>
      <c r="E10" s="120"/>
      <c r="F10" s="94"/>
      <c r="G10" s="100"/>
      <c r="H10" s="8"/>
      <c r="L10" s="127"/>
      <c r="M10" s="127"/>
      <c r="N10" s="127"/>
    </row>
    <row r="11" spans="1:14" x14ac:dyDescent="0.15">
      <c r="B11" s="7" t="s">
        <v>4</v>
      </c>
      <c r="C11" s="1"/>
      <c r="D11" s="88">
        <v>70</v>
      </c>
      <c r="J11" s="38" t="s">
        <v>28</v>
      </c>
      <c r="K11" s="41">
        <f>IF(K9="SS",0.000008,IF(K9="STEEL",0.00000785,"ERROR"))</f>
        <v>7.8499999999999994E-6</v>
      </c>
      <c r="L11" s="46" t="s">
        <v>35</v>
      </c>
      <c r="M11" s="125">
        <v>1</v>
      </c>
      <c r="N11" s="126"/>
    </row>
    <row r="12" spans="1:14" x14ac:dyDescent="0.15">
      <c r="L12" s="46" t="s">
        <v>36</v>
      </c>
      <c r="M12" s="125">
        <v>1.1000000000000001</v>
      </c>
      <c r="N12" s="126"/>
    </row>
    <row r="13" spans="1:14" x14ac:dyDescent="0.15">
      <c r="B13" s="112" t="s">
        <v>5</v>
      </c>
      <c r="C13" s="112"/>
      <c r="D13" s="9">
        <v>3</v>
      </c>
      <c r="L13" s="46" t="s">
        <v>37</v>
      </c>
      <c r="M13" s="125">
        <v>1.6</v>
      </c>
      <c r="N13" s="126"/>
    </row>
    <row r="14" spans="1:14" ht="12.75" customHeight="1" x14ac:dyDescent="0.15">
      <c r="F14" s="13" t="s">
        <v>6</v>
      </c>
      <c r="H14" s="3"/>
      <c r="L14" s="65"/>
      <c r="M14" s="65"/>
      <c r="N14" s="65"/>
    </row>
    <row r="15" spans="1:14" x14ac:dyDescent="0.15">
      <c r="L15" s="127" t="s">
        <v>22</v>
      </c>
      <c r="M15" s="127" t="s">
        <v>21</v>
      </c>
      <c r="N15" s="127"/>
    </row>
    <row r="16" spans="1:14" s="18" customFormat="1" x14ac:dyDescent="0.15">
      <c r="D16" s="19" t="s">
        <v>7</v>
      </c>
      <c r="E16" s="21"/>
      <c r="F16" s="45" t="s">
        <v>8</v>
      </c>
      <c r="G16" s="21"/>
      <c r="H16" s="20"/>
      <c r="I16" s="44"/>
      <c r="J16" s="44"/>
      <c r="L16" s="127"/>
      <c r="M16" s="127"/>
      <c r="N16" s="127"/>
    </row>
    <row r="17" spans="1:14" s="18" customFormat="1" x14ac:dyDescent="0.15">
      <c r="A17" s="22"/>
      <c r="B17" s="23"/>
      <c r="C17" s="24"/>
      <c r="D17" s="22"/>
      <c r="E17" s="24"/>
      <c r="F17" s="121"/>
      <c r="G17" s="122"/>
      <c r="H17" s="123"/>
      <c r="L17" s="60" t="s">
        <v>29</v>
      </c>
      <c r="M17" s="125">
        <v>1.5</v>
      </c>
      <c r="N17" s="126"/>
    </row>
    <row r="18" spans="1:14" s="18" customFormat="1" x14ac:dyDescent="0.15">
      <c r="A18" s="25" t="s">
        <v>9</v>
      </c>
      <c r="B18" s="26"/>
      <c r="C18" s="27"/>
      <c r="D18" s="101">
        <f>(E4+E8)*D13+E4*E4*TAN(RADIANS(D3/2))+(D13+2*E4*TAN(RADIANS(D3/2)))*3</f>
        <v>874.76399228066396</v>
      </c>
      <c r="E18" s="103"/>
      <c r="F18" s="101">
        <f>IF(J1="CS",D18*K11*PI()*(K8+G4),IF(J1="LS",D18*K11*K8,"ERROR"))</f>
        <v>27.980173522048482</v>
      </c>
      <c r="G18" s="102"/>
      <c r="H18" s="103"/>
      <c r="L18" s="60" t="s">
        <v>30</v>
      </c>
      <c r="M18" s="125">
        <v>1</v>
      </c>
      <c r="N18" s="126"/>
    </row>
    <row r="19" spans="1:14" s="18" customFormat="1" x14ac:dyDescent="0.15">
      <c r="A19" s="30" t="s">
        <v>10</v>
      </c>
      <c r="B19" s="31"/>
      <c r="C19" s="32"/>
      <c r="D19" s="106">
        <f>E9*TAN(RADIANS(D11/2))*E9+PI()*IF(G4&gt;M22,N22*N22,N21*N21)/2+(D13+2*E9*TAN(RADIANS(D11/2)))*3</f>
        <v>567.79325170807726</v>
      </c>
      <c r="E19" s="107"/>
      <c r="F19" s="106">
        <f>IF(J1="CS",D19*K11*PI()*(K8+G4),IF(J1="LS",D19*K11*K8,"ERROR"))</f>
        <v>18.161417076644938</v>
      </c>
      <c r="G19" s="119"/>
      <c r="H19" s="107"/>
      <c r="L19" s="66"/>
      <c r="M19" s="23"/>
      <c r="N19" s="23"/>
    </row>
    <row r="20" spans="1:14" s="18" customFormat="1" x14ac:dyDescent="0.15">
      <c r="A20" s="33" t="s">
        <v>11</v>
      </c>
      <c r="B20" s="34"/>
      <c r="C20" s="35"/>
      <c r="D20" s="116">
        <f>SUM(D18:E19)</f>
        <v>1442.5572439887412</v>
      </c>
      <c r="E20" s="118"/>
      <c r="F20" s="116">
        <f>SUM(F18:G19)</f>
        <v>46.141590598693419</v>
      </c>
      <c r="G20" s="117"/>
      <c r="H20" s="118"/>
      <c r="L20" s="95" t="s">
        <v>44</v>
      </c>
      <c r="M20" s="96"/>
      <c r="N20" s="97"/>
    </row>
    <row r="21" spans="1:14" x14ac:dyDescent="0.15">
      <c r="L21" s="81" t="s">
        <v>52</v>
      </c>
      <c r="M21" s="79">
        <v>30</v>
      </c>
      <c r="N21" s="70">
        <v>6</v>
      </c>
    </row>
    <row r="22" spans="1:14" x14ac:dyDescent="0.15">
      <c r="L22" s="81" t="s">
        <v>53</v>
      </c>
      <c r="M22" s="80">
        <f>M21</f>
        <v>30</v>
      </c>
      <c r="N22" s="70">
        <v>12</v>
      </c>
    </row>
    <row r="23" spans="1:14" ht="14.25" x14ac:dyDescent="0.15">
      <c r="A23" s="108" t="str">
        <f>IF(J1="CS","CIRC SEAM",IF(J1="LS","LONG SEAM","C/S OR L/S??"))</f>
        <v>CIRC SEAM</v>
      </c>
      <c r="B23" s="108"/>
      <c r="C23" s="108"/>
      <c r="D23" s="109"/>
      <c r="E23" s="93" t="s">
        <v>17</v>
      </c>
      <c r="F23" s="93"/>
      <c r="G23" s="93" t="s">
        <v>38</v>
      </c>
      <c r="H23" s="93"/>
      <c r="I23" s="93" t="s">
        <v>24</v>
      </c>
      <c r="J23" s="93"/>
      <c r="K23" s="56" t="s">
        <v>25</v>
      </c>
      <c r="L23" s="18"/>
      <c r="N23" s="67"/>
    </row>
    <row r="24" spans="1:14" ht="14.25" x14ac:dyDescent="0.15">
      <c r="A24" s="110"/>
      <c r="B24" s="110"/>
      <c r="C24" s="110"/>
      <c r="D24" s="111"/>
      <c r="E24" s="98" t="s">
        <v>45</v>
      </c>
      <c r="F24" s="99"/>
      <c r="G24" s="98" t="s">
        <v>45</v>
      </c>
      <c r="H24" s="99"/>
      <c r="I24" s="124" t="s">
        <v>39</v>
      </c>
      <c r="J24" s="124"/>
      <c r="K24" s="55" t="s">
        <v>55</v>
      </c>
    </row>
    <row r="25" spans="1:14" ht="14.25" x14ac:dyDescent="0.15">
      <c r="A25" s="104" t="s">
        <v>40</v>
      </c>
      <c r="B25" s="105"/>
      <c r="C25" s="105"/>
      <c r="D25" s="84">
        <v>0.2</v>
      </c>
      <c r="E25" s="49">
        <v>1</v>
      </c>
      <c r="F25" s="50">
        <f>IF(E25=1,M3,IF(AND(J1="LS",E25=2),M5,IF(AND(J1="CS",E25=2),M4,IF(E25=3,M6,IF(E25=4,M7,"ERROR")))))</f>
        <v>2.67</v>
      </c>
      <c r="G25" s="49">
        <v>3</v>
      </c>
      <c r="H25" s="51">
        <f>IF(G25=1,M11,IF(G25=2,M12,IF(G25=3,M13,"ERROR")))</f>
        <v>1.6</v>
      </c>
      <c r="I25" s="49" t="s">
        <v>23</v>
      </c>
      <c r="J25" s="50">
        <f>IF(I25="Y",M17,IF(I25="N",M18,"ERROR"))</f>
        <v>1.5</v>
      </c>
      <c r="K25" s="48">
        <f>IF(AND(OR(E25=2,E25=3),G25=1),D25*F18*F25*H25*J25,IF(OR(E25=1,E25=4),D25*F18*F25*H25*J25,"FALSE"))*60</f>
        <v>2151.5634231514405</v>
      </c>
    </row>
    <row r="26" spans="1:14" ht="14.25" x14ac:dyDescent="0.15">
      <c r="A26" s="91" t="s">
        <v>41</v>
      </c>
      <c r="B26" s="92"/>
      <c r="C26" s="92"/>
      <c r="D26" s="85">
        <v>0.8</v>
      </c>
      <c r="E26" s="49">
        <v>2</v>
      </c>
      <c r="F26" s="50">
        <f>IF(E26=1,M3,IF(AND(J1="LS",E26=2),M5,IF(AND(J1="CS",E26=2),M4,IF(E26=3,M6,"ERROR"))))</f>
        <v>0.44</v>
      </c>
      <c r="G26" s="49">
        <v>1</v>
      </c>
      <c r="H26" s="51">
        <f>IF(G26=1,M11,IF(G26=2,M12,IF(G26=3,M13,"ERROR")))</f>
        <v>1</v>
      </c>
      <c r="I26" s="49" t="s">
        <v>23</v>
      </c>
      <c r="J26" s="50">
        <f>IF(I26="Y",M17,IF(I26="N",M18,"ERROR"))</f>
        <v>1.5</v>
      </c>
      <c r="K26" s="48">
        <f>IF(AND(OR(E26=2,E26=3),G26=1),D26*F18*F26*H26*J26,IF(OR(E26=1,E26=4),D26*F18*F26*H26*J26,"FALSE"))*60</f>
        <v>886.41189717849591</v>
      </c>
    </row>
    <row r="27" spans="1:14" ht="14.25" x14ac:dyDescent="0.15">
      <c r="A27" s="114" t="s">
        <v>42</v>
      </c>
      <c r="B27" s="115"/>
      <c r="C27" s="115"/>
      <c r="D27" s="86">
        <v>1</v>
      </c>
      <c r="E27" s="49">
        <v>1</v>
      </c>
      <c r="F27" s="50">
        <f>IF(E27=1,M3,IF(AND(J1="LS",E27=2),M5,IF(AND(J1="CS",E27=2),M4,IF(E27=3,M6,"ERROR"))))</f>
        <v>2.67</v>
      </c>
      <c r="G27" s="49">
        <v>3</v>
      </c>
      <c r="H27" s="51">
        <f>IF(G27=1,M11,IF(G27=2,M12,IF(G27=3,M13,"ERROR")))</f>
        <v>1.6</v>
      </c>
      <c r="I27" s="49" t="s">
        <v>23</v>
      </c>
      <c r="J27" s="50">
        <f>IF(I27="Y",M17,IF(I27="N",M18,"ERROR"))</f>
        <v>1.5</v>
      </c>
      <c r="K27" s="48">
        <f>IF(AND(OR(E27=2,E27=3),G27=1),D27*F19*F27*H27*J27,IF(OR(E27=1,E27=4),D27*F19*F27*H27*J27,"FALSE"))*60</f>
        <v>6982.7016376284455</v>
      </c>
      <c r="L27" s="40"/>
      <c r="M27" s="40"/>
    </row>
    <row r="28" spans="1:14" x14ac:dyDescent="0.15">
      <c r="L28" s="40"/>
      <c r="M28" s="40"/>
    </row>
    <row r="29" spans="1:14" x14ac:dyDescent="0.15">
      <c r="L29" s="40"/>
      <c r="M29" s="40"/>
    </row>
  </sheetData>
  <mergeCells count="34">
    <mergeCell ref="M15:N16"/>
    <mergeCell ref="M17:N17"/>
    <mergeCell ref="J1:J2"/>
    <mergeCell ref="A27:C27"/>
    <mergeCell ref="D18:E18"/>
    <mergeCell ref="F20:H20"/>
    <mergeCell ref="D20:E20"/>
    <mergeCell ref="E23:F23"/>
    <mergeCell ref="F19:H19"/>
    <mergeCell ref="E9:E10"/>
    <mergeCell ref="F17:H17"/>
    <mergeCell ref="I24:J24"/>
    <mergeCell ref="I23:J23"/>
    <mergeCell ref="L20:N20"/>
    <mergeCell ref="G24:H24"/>
    <mergeCell ref="G4:G10"/>
    <mergeCell ref="F18:H18"/>
    <mergeCell ref="A25:C25"/>
    <mergeCell ref="D19:E19"/>
    <mergeCell ref="E24:F24"/>
    <mergeCell ref="A23:D24"/>
    <mergeCell ref="B13:C13"/>
    <mergeCell ref="M11:N11"/>
    <mergeCell ref="L15:L16"/>
    <mergeCell ref="M13:N13"/>
    <mergeCell ref="M18:N18"/>
    <mergeCell ref="L9:L10"/>
    <mergeCell ref="M9:N10"/>
    <mergeCell ref="M12:N12"/>
    <mergeCell ref="E1:I2"/>
    <mergeCell ref="E4:E7"/>
    <mergeCell ref="A26:C26"/>
    <mergeCell ref="G23:H23"/>
    <mergeCell ref="F4:F10"/>
  </mergeCells>
  <pageMargins left="0.7" right="0.7" top="0.75" bottom="0.75" header="0.71" footer="0.5"/>
  <pageSetup orientation="landscape" horizontalDpi="4294967293" verticalDpi="144" r:id="rId1"/>
  <headerFooter alignWithMargins="0">
    <oddHeader>&amp;C&amp;"Arial,Bold"&amp;16LONG SEAM/ CIRC SEAM WELD KG &amp;&amp; RUN TIME ESTIMATION</oddHeader>
    <oddFooter>&amp;L&amp;F&amp;C&amp;D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8"/>
  <sheetViews>
    <sheetView showGridLines="0" tabSelected="1" zoomScale="75" workbookViewId="0">
      <selection activeCell="G4" sqref="G4:G8"/>
    </sheetView>
  </sheetViews>
  <sheetFormatPr defaultRowHeight="12.75" x14ac:dyDescent="0.15"/>
  <cols>
    <col min="3" max="3" width="1.34765625" customWidth="1"/>
    <col min="4" max="4" width="8.76171875" customWidth="1"/>
    <col min="6" max="6" width="5.2578125" customWidth="1"/>
    <col min="7" max="7" width="8.08984375" customWidth="1"/>
    <col min="8" max="8" width="3.7734375" customWidth="1"/>
    <col min="11" max="11" width="11.8671875" customWidth="1"/>
    <col min="12" max="12" width="15.640625" customWidth="1"/>
    <col min="13" max="13" width="15.1015625" customWidth="1"/>
    <col min="14" max="14" width="3.7734375" customWidth="1"/>
  </cols>
  <sheetData>
    <row r="1" spans="1:14" s="37" customFormat="1" ht="14.25" x14ac:dyDescent="0.15">
      <c r="A1" s="36" t="s">
        <v>12</v>
      </c>
      <c r="E1" s="89" t="s">
        <v>46</v>
      </c>
      <c r="F1" s="89"/>
      <c r="G1" s="89"/>
      <c r="H1" s="89"/>
      <c r="I1" s="89"/>
      <c r="J1" s="129" t="s">
        <v>47</v>
      </c>
      <c r="L1" s="57" t="s">
        <v>43</v>
      </c>
      <c r="M1" s="58"/>
      <c r="N1" s="61"/>
    </row>
    <row r="2" spans="1:14" ht="14.25" x14ac:dyDescent="0.15">
      <c r="E2" s="89"/>
      <c r="F2" s="89"/>
      <c r="G2" s="89"/>
      <c r="H2" s="89"/>
      <c r="I2" s="89"/>
      <c r="J2" s="129"/>
      <c r="L2" s="59" t="s">
        <v>17</v>
      </c>
      <c r="M2" s="71" t="s">
        <v>18</v>
      </c>
      <c r="N2" s="62"/>
    </row>
    <row r="3" spans="1:14" x14ac:dyDescent="0.15">
      <c r="L3" s="46" t="s">
        <v>33</v>
      </c>
      <c r="M3" s="47">
        <v>2.67</v>
      </c>
      <c r="N3" s="63"/>
    </row>
    <row r="4" spans="1:14" x14ac:dyDescent="0.15">
      <c r="B4" s="1"/>
      <c r="E4" s="128">
        <f>G4-E8</f>
        <v>20</v>
      </c>
      <c r="F4" s="94" t="s">
        <v>2</v>
      </c>
      <c r="G4" s="132">
        <v>22</v>
      </c>
      <c r="H4" s="8"/>
      <c r="L4" s="46" t="s">
        <v>34</v>
      </c>
      <c r="M4" s="47">
        <v>0.44</v>
      </c>
      <c r="N4" s="63"/>
    </row>
    <row r="5" spans="1:14" x14ac:dyDescent="0.15">
      <c r="B5" s="7" t="s">
        <v>1</v>
      </c>
      <c r="D5" s="4">
        <v>45</v>
      </c>
      <c r="E5" s="128"/>
      <c r="F5" s="94"/>
      <c r="G5" s="132"/>
      <c r="H5" s="8"/>
      <c r="L5" s="47" t="s">
        <v>19</v>
      </c>
      <c r="M5" s="47">
        <v>0.53</v>
      </c>
      <c r="N5" s="63"/>
    </row>
    <row r="6" spans="1:14" x14ac:dyDescent="0.15">
      <c r="E6" s="128"/>
      <c r="F6" s="94"/>
      <c r="G6" s="132"/>
      <c r="H6" s="8"/>
      <c r="L6" s="46" t="s">
        <v>31</v>
      </c>
      <c r="M6" s="47">
        <v>2</v>
      </c>
      <c r="N6" s="63"/>
    </row>
    <row r="7" spans="1:14" x14ac:dyDescent="0.15">
      <c r="E7" s="128"/>
      <c r="F7" s="94"/>
      <c r="G7" s="132"/>
      <c r="H7" s="8"/>
      <c r="J7" s="12"/>
      <c r="K7" s="4"/>
      <c r="L7" s="46" t="s">
        <v>32</v>
      </c>
      <c r="M7" s="47">
        <v>10</v>
      </c>
      <c r="N7" s="63"/>
    </row>
    <row r="8" spans="1:14" x14ac:dyDescent="0.15">
      <c r="D8" s="11" t="s">
        <v>3</v>
      </c>
      <c r="E8" s="6">
        <v>2</v>
      </c>
      <c r="F8" s="94"/>
      <c r="G8" s="132"/>
      <c r="J8" s="12" t="str">
        <f>IF(J1="LS","LG OF LONG SEAM=",IF(J1="CS","I/D OF SHELL","ERROR"))</f>
        <v>I/D OF SHELL</v>
      </c>
      <c r="K8" s="4">
        <v>9727</v>
      </c>
      <c r="L8" s="65"/>
      <c r="M8" s="65"/>
      <c r="N8" s="64"/>
    </row>
    <row r="9" spans="1:14" x14ac:dyDescent="0.15">
      <c r="E9" s="2"/>
      <c r="F9" s="5"/>
      <c r="G9" s="8"/>
      <c r="H9" s="8"/>
      <c r="J9" s="12" t="s">
        <v>26</v>
      </c>
      <c r="K9" s="69" t="s">
        <v>27</v>
      </c>
      <c r="L9" s="127" t="s">
        <v>20</v>
      </c>
      <c r="M9" s="127" t="s">
        <v>21</v>
      </c>
      <c r="N9" s="127"/>
    </row>
    <row r="10" spans="1:14" x14ac:dyDescent="0.15">
      <c r="B10" s="10" t="s">
        <v>5</v>
      </c>
      <c r="D10" s="9">
        <v>3</v>
      </c>
      <c r="E10" s="2"/>
      <c r="F10" s="5"/>
      <c r="G10" s="8"/>
      <c r="H10" s="8"/>
      <c r="L10" s="127"/>
      <c r="M10" s="127"/>
      <c r="N10" s="127"/>
    </row>
    <row r="11" spans="1:14" x14ac:dyDescent="0.15">
      <c r="B11" s="7"/>
      <c r="C11" s="1"/>
      <c r="D11" s="4"/>
      <c r="J11" s="38" t="s">
        <v>28</v>
      </c>
      <c r="K11" s="41">
        <f>IF(K9="SS",0.000008,IF(K9="STEEL",0.00000785,"ERROR"))</f>
        <v>7.8499999999999994E-6</v>
      </c>
      <c r="L11" s="46" t="s">
        <v>35</v>
      </c>
      <c r="M11" s="125">
        <v>1</v>
      </c>
      <c r="N11" s="126"/>
    </row>
    <row r="12" spans="1:14" x14ac:dyDescent="0.15">
      <c r="L12" s="46" t="s">
        <v>36</v>
      </c>
      <c r="M12" s="125">
        <v>1.1000000000000001</v>
      </c>
      <c r="N12" s="126"/>
    </row>
    <row r="13" spans="1:14" x14ac:dyDescent="0.15">
      <c r="L13" s="46" t="s">
        <v>37</v>
      </c>
      <c r="M13" s="125">
        <v>1.6</v>
      </c>
      <c r="N13" s="126"/>
    </row>
    <row r="14" spans="1:14" x14ac:dyDescent="0.15">
      <c r="F14" s="13" t="s">
        <v>6</v>
      </c>
      <c r="H14" s="3"/>
      <c r="L14" s="65"/>
      <c r="M14" s="65"/>
      <c r="N14" s="65"/>
    </row>
    <row r="15" spans="1:14" x14ac:dyDescent="0.15">
      <c r="L15" s="127" t="s">
        <v>22</v>
      </c>
      <c r="M15" s="127" t="s">
        <v>21</v>
      </c>
      <c r="N15" s="127"/>
    </row>
    <row r="16" spans="1:14" s="18" customFormat="1" x14ac:dyDescent="0.15">
      <c r="D16" s="19" t="s">
        <v>7</v>
      </c>
      <c r="E16" s="20"/>
      <c r="F16" s="45" t="s">
        <v>8</v>
      </c>
      <c r="G16" s="21"/>
      <c r="H16" s="20"/>
      <c r="I16" s="73"/>
      <c r="J16" s="44"/>
      <c r="L16" s="127"/>
      <c r="M16" s="127"/>
      <c r="N16" s="127"/>
    </row>
    <row r="17" spans="1:14" s="18" customFormat="1" x14ac:dyDescent="0.15">
      <c r="A17" s="22"/>
      <c r="B17" s="23"/>
      <c r="C17" s="24"/>
      <c r="D17" s="25"/>
      <c r="E17" s="24"/>
      <c r="F17" s="121"/>
      <c r="G17" s="122"/>
      <c r="H17" s="123"/>
      <c r="I17" s="43"/>
      <c r="J17" s="74"/>
      <c r="L17" s="60" t="s">
        <v>29</v>
      </c>
      <c r="M17" s="125">
        <v>1.5</v>
      </c>
      <c r="N17" s="126"/>
    </row>
    <row r="18" spans="1:14" s="18" customFormat="1" x14ac:dyDescent="0.15">
      <c r="A18" s="25" t="s">
        <v>9</v>
      </c>
      <c r="B18" s="26"/>
      <c r="C18" s="27"/>
      <c r="D18" s="101">
        <f>G4*D10+E4*E4*TAN(RADIANS(D5/2))+(D10+2*E4*TAN(RADIANS(D5/2)))*3</f>
        <v>290.3910524340094</v>
      </c>
      <c r="E18" s="103"/>
      <c r="F18" s="101">
        <f>IF(J1="CS",D18*K11*PI()*(K8+G4),IF(J1="LS",D18*K11*K8,"ERROR"))</f>
        <v>69.817264780380157</v>
      </c>
      <c r="G18" s="102"/>
      <c r="H18" s="103"/>
      <c r="I18" s="28"/>
      <c r="J18" s="29"/>
      <c r="L18" s="60" t="s">
        <v>30</v>
      </c>
      <c r="M18" s="125">
        <v>1</v>
      </c>
      <c r="N18" s="126"/>
    </row>
    <row r="19" spans="1:14" s="18" customFormat="1" x14ac:dyDescent="0.15">
      <c r="A19" s="30" t="s">
        <v>10</v>
      </c>
      <c r="B19" s="31"/>
      <c r="C19" s="32"/>
      <c r="D19" s="106">
        <f>IF(G4&gt;M22,N22*N22,N21*N21)*PI()/2+IF(G4&gt;M22,N22,N21)*2*3</f>
        <v>92.548667764616283</v>
      </c>
      <c r="E19" s="107"/>
      <c r="F19" s="106">
        <f>IF(J1="CS",D19*K11*PI()*(K8+G4),IF(J1="LS",D19*K11*K8,"ERROR"))</f>
        <v>22.25101217215364</v>
      </c>
      <c r="G19" s="119"/>
      <c r="H19" s="107"/>
      <c r="I19" s="28"/>
      <c r="J19" s="29"/>
      <c r="L19" s="66"/>
      <c r="M19" s="23"/>
      <c r="N19" s="23"/>
    </row>
    <row r="20" spans="1:14" s="18" customFormat="1" x14ac:dyDescent="0.15">
      <c r="A20" s="33" t="s">
        <v>11</v>
      </c>
      <c r="B20" s="34"/>
      <c r="C20" s="35"/>
      <c r="D20" s="116">
        <f>SUM(D18:E19)</f>
        <v>382.93972019862565</v>
      </c>
      <c r="E20" s="118"/>
      <c r="F20" s="116">
        <f>SUM(F18:G19)</f>
        <v>92.068276952533793</v>
      </c>
      <c r="G20" s="117"/>
      <c r="H20" s="118"/>
      <c r="I20" s="72"/>
      <c r="J20" s="42"/>
      <c r="L20" s="95" t="s">
        <v>44</v>
      </c>
      <c r="M20" s="96"/>
      <c r="N20" s="97"/>
    </row>
    <row r="21" spans="1:14" x14ac:dyDescent="0.15">
      <c r="L21" s="81" t="s">
        <v>52</v>
      </c>
      <c r="M21" s="79">
        <v>30</v>
      </c>
      <c r="N21" s="70">
        <v>6</v>
      </c>
    </row>
    <row r="22" spans="1:14" x14ac:dyDescent="0.15">
      <c r="L22" s="81" t="s">
        <v>51</v>
      </c>
      <c r="M22" s="80">
        <f>M21</f>
        <v>30</v>
      </c>
      <c r="N22" s="70">
        <v>12</v>
      </c>
    </row>
    <row r="23" spans="1:14" ht="14.25" x14ac:dyDescent="0.15">
      <c r="A23" s="108" t="str">
        <f>IF(J1="CS","CIRC SEAM",IF(J1="LS","LONG SEAM","C/S OR L/S??"))</f>
        <v>CIRC SEAM</v>
      </c>
      <c r="B23" s="108"/>
      <c r="C23" s="108"/>
      <c r="D23" s="109"/>
      <c r="E23" s="93" t="s">
        <v>17</v>
      </c>
      <c r="F23" s="93"/>
      <c r="G23" s="93" t="s">
        <v>38</v>
      </c>
      <c r="H23" s="93"/>
      <c r="I23" s="93" t="s">
        <v>24</v>
      </c>
      <c r="J23" s="93"/>
      <c r="K23" s="130" t="s">
        <v>25</v>
      </c>
      <c r="L23" s="131"/>
    </row>
    <row r="24" spans="1:14" ht="14.25" x14ac:dyDescent="0.15">
      <c r="A24" s="110"/>
      <c r="B24" s="110"/>
      <c r="C24" s="110"/>
      <c r="D24" s="111"/>
      <c r="E24" s="98" t="s">
        <v>45</v>
      </c>
      <c r="F24" s="99"/>
      <c r="G24" s="98" t="s">
        <v>45</v>
      </c>
      <c r="H24" s="99"/>
      <c r="I24" s="124" t="s">
        <v>39</v>
      </c>
      <c r="J24" s="124"/>
      <c r="K24" s="55" t="s">
        <v>55</v>
      </c>
      <c r="L24" s="55" t="s">
        <v>56</v>
      </c>
    </row>
    <row r="25" spans="1:14" ht="14.25" x14ac:dyDescent="0.15">
      <c r="A25" s="104" t="s">
        <v>40</v>
      </c>
      <c r="B25" s="105"/>
      <c r="C25" s="105"/>
      <c r="D25" s="52">
        <v>0.2</v>
      </c>
      <c r="E25" s="49">
        <v>1</v>
      </c>
      <c r="F25" s="50">
        <f>IF(E25=1,M3,IF(AND(J1="LS",E25=2),M5,IF(AND(J1="CS",E25=2),M4,IF(E25=3,M6,IF(E25=4,M7,"ERROR")))))</f>
        <v>2.67</v>
      </c>
      <c r="G25" s="49">
        <v>1</v>
      </c>
      <c r="H25" s="51">
        <f>IF(G25=1,M11,IF(G25=2,M12,IF(G25=3,M13,"ERROR")))</f>
        <v>1</v>
      </c>
      <c r="I25" s="49" t="s">
        <v>23</v>
      </c>
      <c r="J25" s="50">
        <f>IF(I25="Y",M17,IF(I25="N",M18,"ERROR"))</f>
        <v>1.5</v>
      </c>
      <c r="K25" s="48">
        <f>IF(AND(OR(E25=2,E25=3),G25=1),D25*F18*F25*H25*J25,IF(OR(E25=1,E25=4),D25*F18*F25*H25*J25,"FALSE"))*60</f>
        <v>3355.4177453450707</v>
      </c>
      <c r="L25" s="48">
        <f>K25/60</f>
        <v>55.923629089084514</v>
      </c>
    </row>
    <row r="26" spans="1:14" ht="14.25" x14ac:dyDescent="0.15">
      <c r="A26" s="91" t="s">
        <v>41</v>
      </c>
      <c r="B26" s="92"/>
      <c r="C26" s="92"/>
      <c r="D26" s="53">
        <v>0.8</v>
      </c>
      <c r="E26" s="49">
        <v>1</v>
      </c>
      <c r="F26" s="50">
        <f>IF(E26=1,M3,IF(AND(J1="LS",E26=2),M4,IF(AND(J1="CS",E26=2),M3,IF(E26=3,M6,"ERROR"))))</f>
        <v>2.67</v>
      </c>
      <c r="G26" s="49">
        <v>1</v>
      </c>
      <c r="H26" s="51">
        <f>IF(G26=1,M11,IF(G26=2,M12,IF(G26=3,M13,"ERROR")))</f>
        <v>1</v>
      </c>
      <c r="I26" s="49" t="s">
        <v>23</v>
      </c>
      <c r="J26" s="50">
        <f>IF(I26="Y",M17,IF(I26="N",M18,"ERROR"))</f>
        <v>1.5</v>
      </c>
      <c r="K26" s="48">
        <f>IF(AND(OR(E26=2,E26=3),G26=1),D26*F18*F26*H26*J26,IF(OR(E26=1,E26=4),D26*F18*F26*H26*J26,"FALSE"))*60</f>
        <v>13421.670981380283</v>
      </c>
      <c r="L26" s="48">
        <f>K26/60</f>
        <v>223.69451635633806</v>
      </c>
    </row>
    <row r="27" spans="1:14" ht="14.25" x14ac:dyDescent="0.15">
      <c r="A27" s="114" t="s">
        <v>42</v>
      </c>
      <c r="B27" s="115"/>
      <c r="C27" s="115"/>
      <c r="D27" s="54">
        <v>1</v>
      </c>
      <c r="E27" s="49">
        <v>1</v>
      </c>
      <c r="F27" s="50">
        <f>IF(E27=1,M3,IF(AND(J1="LS",E27=2),M5,IF(AND(J1="CS",E27=2),M4,IF(E27=3,M6,"ERROR"))))</f>
        <v>2.67</v>
      </c>
      <c r="G27" s="49">
        <v>1</v>
      </c>
      <c r="H27" s="51">
        <f>IF(G27=1,M11,IF(G27=2,M12,IF(G27=3,M13,"ERROR")))</f>
        <v>1</v>
      </c>
      <c r="I27" s="49" t="s">
        <v>23</v>
      </c>
      <c r="J27" s="50">
        <f>IF(I27="Y",M17,IF(I27="N",M18,"ERROR"))</f>
        <v>1.5</v>
      </c>
      <c r="K27" s="48">
        <f>IF(AND(OR(E27=2,E27=3),G27=1),D27*F19*F27*H27*J27,IF(OR(E27=1,E27=4),D27*F19*F27*H27*J27,"FALSE"))*60</f>
        <v>5346.91822496852</v>
      </c>
      <c r="L27" s="48">
        <f>K27/60</f>
        <v>89.115303749475331</v>
      </c>
    </row>
    <row r="28" spans="1:14" x14ac:dyDescent="0.15">
      <c r="A28" t="s">
        <v>11</v>
      </c>
      <c r="L28" s="87">
        <f>SUM(L25:L27)</f>
        <v>368.7334491948979</v>
      </c>
    </row>
  </sheetData>
  <mergeCells count="33">
    <mergeCell ref="A27:C27"/>
    <mergeCell ref="I24:J24"/>
    <mergeCell ref="E23:F23"/>
    <mergeCell ref="A26:C26"/>
    <mergeCell ref="D20:E20"/>
    <mergeCell ref="I23:J23"/>
    <mergeCell ref="A25:C25"/>
    <mergeCell ref="E1:I2"/>
    <mergeCell ref="E24:F24"/>
    <mergeCell ref="M15:N16"/>
    <mergeCell ref="D18:E18"/>
    <mergeCell ref="F19:H19"/>
    <mergeCell ref="F20:H20"/>
    <mergeCell ref="F17:H17"/>
    <mergeCell ref="J1:J2"/>
    <mergeCell ref="F4:F8"/>
    <mergeCell ref="F18:H18"/>
    <mergeCell ref="L9:L10"/>
    <mergeCell ref="L20:N20"/>
    <mergeCell ref="M12:N12"/>
    <mergeCell ref="M18:N18"/>
    <mergeCell ref="K23:L23"/>
    <mergeCell ref="G4:G8"/>
    <mergeCell ref="G23:H23"/>
    <mergeCell ref="D19:E19"/>
    <mergeCell ref="M9:N10"/>
    <mergeCell ref="E4:E7"/>
    <mergeCell ref="A23:D24"/>
    <mergeCell ref="G24:H24"/>
    <mergeCell ref="L15:L16"/>
    <mergeCell ref="M17:N17"/>
    <mergeCell ref="M11:N11"/>
    <mergeCell ref="M13:N13"/>
  </mergeCells>
  <pageMargins left="0.7" right="0.7" top="0.75" bottom="0.75" header="0.71" footer="0.5"/>
  <pageSetup orientation="landscape" horizontalDpi="4294967293" verticalDpi="144" r:id="rId1"/>
  <headerFooter alignWithMargins="0">
    <oddHeader>&amp;C&amp;"Arial,Bold"&amp;16LONG SEAM/CIRC SEAM WELD KG &amp;&amp; RUN TIME ESTIMATION</oddHeader>
    <oddFooter>&amp;L&amp;F&amp;C&amp;D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7"/>
  <sheetViews>
    <sheetView showGridLines="0" zoomScale="75" workbookViewId="0">
      <selection activeCell="D19" sqref="D19:E19"/>
    </sheetView>
  </sheetViews>
  <sheetFormatPr defaultRowHeight="12.75" x14ac:dyDescent="0.15"/>
  <cols>
    <col min="3" max="3" width="1.34765625" customWidth="1"/>
    <col min="4" max="4" width="8.76171875" customWidth="1"/>
    <col min="6" max="6" width="5.2578125" customWidth="1"/>
    <col min="7" max="7" width="8.08984375" customWidth="1"/>
    <col min="8" max="8" width="3.50390625" customWidth="1"/>
    <col min="11" max="11" width="11.0546875" customWidth="1"/>
    <col min="12" max="12" width="12.67578125" customWidth="1"/>
    <col min="13" max="13" width="12.9453125" customWidth="1"/>
    <col min="14" max="14" width="7.28125" customWidth="1"/>
  </cols>
  <sheetData>
    <row r="1" spans="1:14" s="37" customFormat="1" ht="14.25" x14ac:dyDescent="0.15">
      <c r="A1" s="36" t="s">
        <v>13</v>
      </c>
      <c r="E1" s="89" t="s">
        <v>46</v>
      </c>
      <c r="F1" s="89"/>
      <c r="G1" s="89"/>
      <c r="H1" s="89"/>
      <c r="I1" s="89"/>
      <c r="J1" s="129" t="s">
        <v>47</v>
      </c>
      <c r="L1" s="57" t="s">
        <v>43</v>
      </c>
      <c r="M1" s="58"/>
      <c r="N1" s="61"/>
    </row>
    <row r="2" spans="1:14" ht="14.25" x14ac:dyDescent="0.15">
      <c r="A2" s="14"/>
      <c r="E2" s="89"/>
      <c r="F2" s="89"/>
      <c r="G2" s="89"/>
      <c r="H2" s="89"/>
      <c r="I2" s="89"/>
      <c r="J2" s="129"/>
      <c r="L2" s="59" t="s">
        <v>17</v>
      </c>
      <c r="M2" s="71" t="s">
        <v>18</v>
      </c>
      <c r="N2" s="62"/>
    </row>
    <row r="3" spans="1:14" x14ac:dyDescent="0.15">
      <c r="A3" s="14"/>
      <c r="B3" s="7" t="s">
        <v>4</v>
      </c>
      <c r="D3" s="4">
        <v>10</v>
      </c>
      <c r="E3" s="120">
        <f>G3-E11-E8</f>
        <v>56</v>
      </c>
      <c r="F3" s="94" t="s">
        <v>2</v>
      </c>
      <c r="G3" s="132">
        <v>70</v>
      </c>
      <c r="L3" s="46" t="s">
        <v>33</v>
      </c>
      <c r="M3" s="47">
        <v>2.67</v>
      </c>
      <c r="N3" s="63"/>
    </row>
    <row r="4" spans="1:14" x14ac:dyDescent="0.15">
      <c r="A4" s="14"/>
      <c r="E4" s="120"/>
      <c r="F4" s="94"/>
      <c r="G4" s="132"/>
      <c r="L4" s="46" t="s">
        <v>34</v>
      </c>
      <c r="M4" s="47">
        <v>0.44</v>
      </c>
      <c r="N4" s="63"/>
    </row>
    <row r="5" spans="1:14" x14ac:dyDescent="0.15">
      <c r="E5" s="120"/>
      <c r="F5" s="94"/>
      <c r="G5" s="132"/>
      <c r="L5" s="47" t="s">
        <v>19</v>
      </c>
      <c r="M5" s="47">
        <v>0.53</v>
      </c>
      <c r="N5" s="63"/>
    </row>
    <row r="6" spans="1:14" x14ac:dyDescent="0.15">
      <c r="E6" s="120"/>
      <c r="F6" s="94"/>
      <c r="G6" s="132"/>
      <c r="L6" s="46" t="s">
        <v>31</v>
      </c>
      <c r="M6" s="47">
        <v>2</v>
      </c>
      <c r="N6" s="63"/>
    </row>
    <row r="7" spans="1:14" x14ac:dyDescent="0.15">
      <c r="B7" s="7" t="s">
        <v>1</v>
      </c>
      <c r="D7" s="4">
        <v>45</v>
      </c>
      <c r="E7" s="120"/>
      <c r="F7" s="94"/>
      <c r="G7" s="132"/>
      <c r="H7" s="8"/>
      <c r="J7" s="12"/>
      <c r="K7" s="4"/>
      <c r="L7" s="46" t="s">
        <v>32</v>
      </c>
      <c r="M7" s="47">
        <v>10</v>
      </c>
      <c r="N7" s="63"/>
    </row>
    <row r="8" spans="1:14" x14ac:dyDescent="0.15">
      <c r="E8" s="133">
        <v>12</v>
      </c>
      <c r="F8" s="94"/>
      <c r="G8" s="132"/>
      <c r="J8" s="12" t="str">
        <f>IF(J1="LS","LG OF LONG SEAM=",IF(J1="CS","I/D OF SHELL","ERROR"))</f>
        <v>I/D OF SHELL</v>
      </c>
      <c r="K8" s="4">
        <v>2600</v>
      </c>
      <c r="L8" s="65"/>
      <c r="M8" s="65"/>
      <c r="N8" s="64"/>
    </row>
    <row r="9" spans="1:14" x14ac:dyDescent="0.15">
      <c r="E9" s="133"/>
      <c r="F9" s="94"/>
      <c r="G9" s="132"/>
      <c r="H9" s="8"/>
      <c r="J9" s="12" t="s">
        <v>26</v>
      </c>
      <c r="K9" s="69" t="s">
        <v>27</v>
      </c>
      <c r="L9" s="127" t="s">
        <v>20</v>
      </c>
      <c r="M9" s="127" t="s">
        <v>21</v>
      </c>
      <c r="N9" s="127"/>
    </row>
    <row r="10" spans="1:14" x14ac:dyDescent="0.15">
      <c r="E10" s="133"/>
      <c r="F10" s="94"/>
      <c r="G10" s="132"/>
      <c r="H10" s="8"/>
      <c r="L10" s="127"/>
      <c r="M10" s="127"/>
      <c r="N10" s="127"/>
    </row>
    <row r="11" spans="1:14" x14ac:dyDescent="0.15">
      <c r="D11" s="11" t="s">
        <v>3</v>
      </c>
      <c r="E11" s="6">
        <v>2</v>
      </c>
      <c r="F11" s="94"/>
      <c r="G11" s="132"/>
      <c r="H11" s="8"/>
      <c r="J11" s="38" t="s">
        <v>28</v>
      </c>
      <c r="K11" s="41">
        <f>IF(K9="SS",0.000008,IF(K9="STEEL",0.00000785,"ERROR"))</f>
        <v>7.8499999999999994E-6</v>
      </c>
      <c r="L11" s="46" t="s">
        <v>35</v>
      </c>
      <c r="M11" s="125">
        <v>1</v>
      </c>
      <c r="N11" s="126"/>
    </row>
    <row r="12" spans="1:14" x14ac:dyDescent="0.15">
      <c r="E12" s="2"/>
      <c r="F12" s="5"/>
      <c r="G12" s="8"/>
      <c r="H12" s="8"/>
      <c r="L12" s="46" t="s">
        <v>36</v>
      </c>
      <c r="M12" s="125">
        <v>1.1000000000000001</v>
      </c>
      <c r="N12" s="126"/>
    </row>
    <row r="13" spans="1:14" x14ac:dyDescent="0.15">
      <c r="B13" s="10" t="s">
        <v>5</v>
      </c>
      <c r="D13" s="9">
        <v>3</v>
      </c>
      <c r="E13" s="2"/>
      <c r="F13" s="5"/>
      <c r="G13" s="8" t="s">
        <v>49</v>
      </c>
      <c r="H13" s="8"/>
      <c r="L13" s="46" t="s">
        <v>37</v>
      </c>
      <c r="M13" s="125">
        <v>1.6</v>
      </c>
      <c r="N13" s="126"/>
    </row>
    <row r="14" spans="1:14" x14ac:dyDescent="0.15">
      <c r="B14" s="7"/>
      <c r="C14" s="1"/>
      <c r="D14" s="4"/>
      <c r="F14" s="13" t="s">
        <v>6</v>
      </c>
      <c r="L14" s="65"/>
      <c r="M14" s="65"/>
      <c r="N14" s="65"/>
    </row>
    <row r="15" spans="1:14" x14ac:dyDescent="0.15">
      <c r="L15" s="127" t="s">
        <v>22</v>
      </c>
      <c r="M15" s="127" t="s">
        <v>21</v>
      </c>
      <c r="N15" s="127"/>
    </row>
    <row r="16" spans="1:14" s="18" customFormat="1" x14ac:dyDescent="0.15">
      <c r="D16" s="19" t="s">
        <v>7</v>
      </c>
      <c r="E16" s="20"/>
      <c r="F16" s="45" t="s">
        <v>8</v>
      </c>
      <c r="G16" s="21"/>
      <c r="H16" s="20"/>
      <c r="I16" s="73"/>
      <c r="J16" s="44"/>
      <c r="L16" s="127"/>
      <c r="M16" s="127"/>
      <c r="N16" s="127"/>
    </row>
    <row r="17" spans="1:14" s="18" customFormat="1" x14ac:dyDescent="0.15">
      <c r="A17" s="22"/>
      <c r="B17" s="23"/>
      <c r="C17" s="24"/>
      <c r="D17" s="22"/>
      <c r="E17" s="24"/>
      <c r="F17" s="121"/>
      <c r="G17" s="122"/>
      <c r="H17" s="123"/>
      <c r="I17" s="43"/>
      <c r="J17" s="74"/>
      <c r="L17" s="60" t="s">
        <v>29</v>
      </c>
      <c r="M17" s="125">
        <v>1.5</v>
      </c>
      <c r="N17" s="126"/>
    </row>
    <row r="18" spans="1:14" s="18" customFormat="1" x14ac:dyDescent="0.15">
      <c r="A18" s="25" t="s">
        <v>9</v>
      </c>
      <c r="B18" s="26"/>
      <c r="C18" s="27"/>
      <c r="D18" s="101">
        <f>G3*D13+E8*E8*TAN(RADIANS(D7/2))+E8*TAN(RADIANS(D7/2))*2*E3+E3*E3*TAN(RADIANS(D3/2))+(D13+E8*TAN(RADIANS(D7/2))*2+E3*TAN(RADIANS(D3/2))*2)*3</f>
        <v>1168.9337970640363</v>
      </c>
      <c r="E18" s="103"/>
      <c r="F18" s="101">
        <f>IF(J1="CS",D18*K11*PI()*(K8+G3),IF(J1="LS",D18*K11*K8,"ERROR"))</f>
        <v>76.969861707082899</v>
      </c>
      <c r="G18" s="102"/>
      <c r="H18" s="103"/>
      <c r="I18" s="28"/>
      <c r="J18" s="29"/>
      <c r="L18" s="60" t="s">
        <v>30</v>
      </c>
      <c r="M18" s="125">
        <v>1</v>
      </c>
      <c r="N18" s="126"/>
    </row>
    <row r="19" spans="1:14" s="18" customFormat="1" x14ac:dyDescent="0.15">
      <c r="A19" s="30" t="s">
        <v>10</v>
      </c>
      <c r="B19" s="31"/>
      <c r="C19" s="32"/>
      <c r="D19" s="106">
        <f>IF(G3&gt;M22,N21*N22,N21*N21)*PI()/2+IF(G3&gt;M22,N22,N21)*2*3</f>
        <v>185.09733552923257</v>
      </c>
      <c r="E19" s="107"/>
      <c r="F19" s="106">
        <f>IF(J1="CS",D19*K11*PI()*(K8+G3),IF(J1="LS",D19*K11*K8,"ERROR"))</f>
        <v>12.187958252056665</v>
      </c>
      <c r="G19" s="119"/>
      <c r="H19" s="119"/>
      <c r="I19" s="28"/>
      <c r="J19" s="29"/>
      <c r="L19" s="23"/>
      <c r="M19" s="23"/>
      <c r="N19" s="23"/>
    </row>
    <row r="20" spans="1:14" s="18" customFormat="1" x14ac:dyDescent="0.15">
      <c r="A20" s="33" t="s">
        <v>11</v>
      </c>
      <c r="B20" s="34"/>
      <c r="C20" s="35"/>
      <c r="D20" s="116">
        <f>SUM(D18:E19)</f>
        <v>1354.0311325932689</v>
      </c>
      <c r="E20" s="118"/>
      <c r="F20" s="116">
        <f>SUM(F18:G19)</f>
        <v>89.157819959139559</v>
      </c>
      <c r="G20" s="117"/>
      <c r="H20" s="117"/>
      <c r="I20" s="72"/>
      <c r="J20" s="42"/>
      <c r="L20" s="95" t="s">
        <v>44</v>
      </c>
      <c r="M20" s="96"/>
      <c r="N20" s="97"/>
    </row>
    <row r="21" spans="1:14" x14ac:dyDescent="0.15">
      <c r="L21" s="81" t="s">
        <v>50</v>
      </c>
      <c r="M21" s="79">
        <v>30</v>
      </c>
      <c r="N21" s="70">
        <v>6</v>
      </c>
    </row>
    <row r="22" spans="1:14" x14ac:dyDescent="0.15">
      <c r="L22" s="81" t="s">
        <v>51</v>
      </c>
      <c r="M22" s="80">
        <f>M21</f>
        <v>30</v>
      </c>
      <c r="N22" s="70">
        <v>12</v>
      </c>
    </row>
    <row r="23" spans="1:14" ht="14.25" x14ac:dyDescent="0.15">
      <c r="A23" s="108" t="str">
        <f>IF(J1="CS","CIRC SEAM",IF(J1="LS","LONG SEAM","C/S OR L/S??"))</f>
        <v>CIRC SEAM</v>
      </c>
      <c r="B23" s="108"/>
      <c r="C23" s="108"/>
      <c r="D23" s="109"/>
      <c r="E23" s="93" t="s">
        <v>17</v>
      </c>
      <c r="F23" s="93"/>
      <c r="G23" s="93" t="s">
        <v>38</v>
      </c>
      <c r="H23" s="93"/>
      <c r="I23" s="93" t="s">
        <v>24</v>
      </c>
      <c r="J23" s="93"/>
      <c r="K23" s="56" t="s">
        <v>25</v>
      </c>
    </row>
    <row r="24" spans="1:14" ht="14.25" x14ac:dyDescent="0.15">
      <c r="A24" s="110"/>
      <c r="B24" s="110"/>
      <c r="C24" s="110"/>
      <c r="D24" s="111"/>
      <c r="E24" s="98" t="s">
        <v>45</v>
      </c>
      <c r="F24" s="99"/>
      <c r="G24" s="98" t="s">
        <v>45</v>
      </c>
      <c r="H24" s="99"/>
      <c r="I24" s="124" t="s">
        <v>39</v>
      </c>
      <c r="J24" s="124"/>
      <c r="K24" s="55" t="s">
        <v>55</v>
      </c>
    </row>
    <row r="25" spans="1:14" ht="14.25" x14ac:dyDescent="0.15">
      <c r="A25" s="104" t="s">
        <v>40</v>
      </c>
      <c r="B25" s="105"/>
      <c r="C25" s="105"/>
      <c r="D25" s="52">
        <v>0.2</v>
      </c>
      <c r="E25" s="49">
        <v>1</v>
      </c>
      <c r="F25" s="50">
        <f>IF(E25=1,M3,IF(AND(J1="LS",E25=2),M5,IF(AND(J1="CS",E25=2),M4,IF(E25=3,M6,IF(E25=4,M7,"ERROR")))))</f>
        <v>2.67</v>
      </c>
      <c r="G25" s="49">
        <v>1</v>
      </c>
      <c r="H25" s="51">
        <f>IF(G25=1,M11,IF(G25=2,M12,IF(G25=3,M13,"ERROR")))</f>
        <v>1</v>
      </c>
      <c r="I25" s="49" t="s">
        <v>23</v>
      </c>
      <c r="J25" s="50">
        <f>IF(I25="Y",M17,IF(I25="N",M18,"ERROR"))</f>
        <v>1.5</v>
      </c>
      <c r="K25" s="48">
        <f>IF(AND(OR(E25=2,E25=3),G25=1),D25*F18*F25*H25*J25,IF(OR(E25=1,E25=4),D25*F18*F25*H25*J25,"FALSE"))*60</f>
        <v>3699.1715536424044</v>
      </c>
    </row>
    <row r="26" spans="1:14" ht="14.25" x14ac:dyDescent="0.15">
      <c r="A26" s="91" t="s">
        <v>41</v>
      </c>
      <c r="B26" s="92"/>
      <c r="C26" s="92"/>
      <c r="D26" s="53">
        <v>0.8</v>
      </c>
      <c r="E26" s="49">
        <v>2</v>
      </c>
      <c r="F26" s="50">
        <f>IF(E26=1,M3,IF(AND(J1="LS",E26=2),M5,IF(AND(J1="CS",E26=2),M4,IF(E26=3,M6,"ERROR"))))</f>
        <v>0.44</v>
      </c>
      <c r="G26" s="49">
        <v>1</v>
      </c>
      <c r="H26" s="51">
        <f>IF(G26=1,M11,IF(G26=2,M12,IF(G26=3,M13,"ERROR")))</f>
        <v>1</v>
      </c>
      <c r="I26" s="49" t="s">
        <v>23</v>
      </c>
      <c r="J26" s="50">
        <f>IF(I26="Y",M17,IF(I26="N",M18,"ERROR"))</f>
        <v>1.5</v>
      </c>
      <c r="K26" s="48">
        <f>IF(AND(OR(E26=2,E26=3),G26=1),D26*F18*F26*H26*J26,IF(OR(E26=1,E26=4),D26*F18*F26*H26*J26,"FALSE"))*60</f>
        <v>2438.4052188803867</v>
      </c>
    </row>
    <row r="27" spans="1:14" ht="14.25" x14ac:dyDescent="0.15">
      <c r="A27" s="114" t="s">
        <v>42</v>
      </c>
      <c r="B27" s="115"/>
      <c r="C27" s="115"/>
      <c r="D27" s="54">
        <v>1</v>
      </c>
      <c r="E27" s="49">
        <v>2</v>
      </c>
      <c r="F27" s="50">
        <f>IF(E27=1,M3,IF(AND(J1="LS",E27=2),M5,IF(AND(J1="CS",E27=2),M4,IF(E27=3,M6,"ERROR"))))</f>
        <v>0.44</v>
      </c>
      <c r="G27" s="49">
        <v>1</v>
      </c>
      <c r="H27" s="51">
        <f>IF(G27=1,M11,IF(G27=2,M12,IF(G27=3,M13,"ERROR")))</f>
        <v>1</v>
      </c>
      <c r="I27" s="49" t="s">
        <v>23</v>
      </c>
      <c r="J27" s="50">
        <f>IF(I27="Y",M17,IF(I27="N",M18,"ERROR"))</f>
        <v>1.5</v>
      </c>
      <c r="K27" s="48">
        <f>IF(AND(OR(E27=2,E27=3),G27=1),D27*F19*F27*H27*J27,IF(OR(E27=1,E27=4),D27*F19*F27*H27*J27,"FALSE"))*60</f>
        <v>482.64314678144399</v>
      </c>
    </row>
  </sheetData>
  <mergeCells count="33">
    <mergeCell ref="E8:E10"/>
    <mergeCell ref="G24:H24"/>
    <mergeCell ref="D20:E20"/>
    <mergeCell ref="E3:E7"/>
    <mergeCell ref="L15:L16"/>
    <mergeCell ref="A23:D24"/>
    <mergeCell ref="I24:J24"/>
    <mergeCell ref="E24:F24"/>
    <mergeCell ref="G3:G11"/>
    <mergeCell ref="F17:H17"/>
    <mergeCell ref="D18:E18"/>
    <mergeCell ref="D19:E19"/>
    <mergeCell ref="A25:C25"/>
    <mergeCell ref="A26:C26"/>
    <mergeCell ref="A27:C27"/>
    <mergeCell ref="M12:N12"/>
    <mergeCell ref="E23:F23"/>
    <mergeCell ref="I23:J23"/>
    <mergeCell ref="G23:H23"/>
    <mergeCell ref="M13:N13"/>
    <mergeCell ref="M15:N16"/>
    <mergeCell ref="M18:N18"/>
    <mergeCell ref="L20:N20"/>
    <mergeCell ref="J1:J2"/>
    <mergeCell ref="F18:H18"/>
    <mergeCell ref="M17:N17"/>
    <mergeCell ref="L9:L10"/>
    <mergeCell ref="F19:H19"/>
    <mergeCell ref="F20:H20"/>
    <mergeCell ref="F3:F11"/>
    <mergeCell ref="M11:N11"/>
    <mergeCell ref="E1:I2"/>
    <mergeCell ref="M9:N10"/>
  </mergeCells>
  <pageMargins left="0.7" right="0.7" top="0.75" bottom="0.75" header="0.5" footer="0.5"/>
  <pageSetup orientation="landscape" horizontalDpi="120" verticalDpi="144" r:id="rId1"/>
  <headerFooter alignWithMargins="0">
    <oddHeader>&amp;C&amp;"Arial,Bold"&amp;16LONG SEAM/CIRC SEAM WELD KG &amp;&amp; RUN TIME ESTIMATION</oddHeader>
    <oddFooter>&amp;L&amp;F&amp;C&amp;D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7"/>
  <sheetViews>
    <sheetView showGridLines="0" zoomScale="75" workbookViewId="0">
      <selection activeCell="D19" sqref="D19:E19"/>
    </sheetView>
  </sheetViews>
  <sheetFormatPr defaultRowHeight="12.75" x14ac:dyDescent="0.15"/>
  <cols>
    <col min="3" max="3" width="3.7734375" customWidth="1"/>
    <col min="4" max="4" width="8.76171875" customWidth="1"/>
    <col min="5" max="5" width="9.70703125" customWidth="1"/>
    <col min="6" max="6" width="5.2578125" customWidth="1"/>
    <col min="7" max="7" width="8.08984375" customWidth="1"/>
    <col min="8" max="8" width="4.1796875" customWidth="1"/>
    <col min="11" max="11" width="11.4609375" customWidth="1"/>
    <col min="12" max="12" width="13.484375" customWidth="1"/>
    <col min="13" max="13" width="12.5390625" customWidth="1"/>
    <col min="14" max="14" width="7.28125" customWidth="1"/>
  </cols>
  <sheetData>
    <row r="1" spans="1:14" s="37" customFormat="1" ht="14.25" x14ac:dyDescent="0.15">
      <c r="A1" s="36" t="s">
        <v>14</v>
      </c>
      <c r="E1" s="89" t="s">
        <v>46</v>
      </c>
      <c r="F1" s="89"/>
      <c r="G1" s="89"/>
      <c r="H1" s="89"/>
      <c r="I1" s="89"/>
      <c r="J1" s="129" t="s">
        <v>54</v>
      </c>
      <c r="L1" s="57" t="s">
        <v>43</v>
      </c>
      <c r="M1" s="58"/>
      <c r="N1" s="61"/>
    </row>
    <row r="2" spans="1:14" ht="14.25" x14ac:dyDescent="0.15">
      <c r="E2" s="89"/>
      <c r="F2" s="89"/>
      <c r="G2" s="89"/>
      <c r="H2" s="89"/>
      <c r="I2" s="89"/>
      <c r="J2" s="129"/>
      <c r="L2" s="59" t="s">
        <v>17</v>
      </c>
      <c r="M2" s="71" t="s">
        <v>18</v>
      </c>
      <c r="N2" s="62"/>
    </row>
    <row r="3" spans="1:14" x14ac:dyDescent="0.15">
      <c r="C3" s="7" t="s">
        <v>1</v>
      </c>
      <c r="D3" s="4">
        <v>2</v>
      </c>
      <c r="L3" s="46" t="s">
        <v>33</v>
      </c>
      <c r="M3" s="47">
        <v>2.67</v>
      </c>
      <c r="N3" s="63"/>
    </row>
    <row r="4" spans="1:14" x14ac:dyDescent="0.15">
      <c r="B4" s="1"/>
      <c r="E4" s="94" t="s">
        <v>2</v>
      </c>
      <c r="F4" s="132">
        <v>70</v>
      </c>
      <c r="H4" s="8"/>
      <c r="L4" s="46" t="s">
        <v>34</v>
      </c>
      <c r="M4" s="47">
        <v>0.44</v>
      </c>
      <c r="N4" s="63"/>
    </row>
    <row r="5" spans="1:14" x14ac:dyDescent="0.15">
      <c r="E5" s="94"/>
      <c r="F5" s="132"/>
      <c r="H5" s="8"/>
      <c r="L5" s="47" t="s">
        <v>19</v>
      </c>
      <c r="M5" s="47">
        <v>0.53</v>
      </c>
      <c r="N5" s="63"/>
    </row>
    <row r="6" spans="1:14" x14ac:dyDescent="0.15">
      <c r="E6" s="94"/>
      <c r="F6" s="132"/>
      <c r="H6" s="8"/>
      <c r="L6" s="46" t="s">
        <v>31</v>
      </c>
      <c r="M6" s="47">
        <v>2</v>
      </c>
      <c r="N6" s="63"/>
    </row>
    <row r="7" spans="1:14" x14ac:dyDescent="0.15">
      <c r="E7" s="94"/>
      <c r="F7" s="132"/>
      <c r="H7" s="8"/>
      <c r="J7" s="12"/>
      <c r="K7" s="4"/>
      <c r="L7" s="82"/>
      <c r="M7" s="83"/>
      <c r="N7" s="67"/>
    </row>
    <row r="8" spans="1:14" x14ac:dyDescent="0.15">
      <c r="D8" s="11"/>
      <c r="E8" s="15"/>
      <c r="F8" s="8"/>
      <c r="J8" s="12" t="str">
        <f>IF(J1="LS","LG OF LONG SEAM=",IF(J1="CS","I/D OF SHELL","ERROR"))</f>
        <v>LG OF LONG SEAM=</v>
      </c>
      <c r="K8" s="4">
        <v>2600</v>
      </c>
      <c r="L8" s="64"/>
      <c r="M8" s="64"/>
      <c r="N8" s="64"/>
    </row>
    <row r="9" spans="1:14" x14ac:dyDescent="0.15">
      <c r="C9" s="17" t="s">
        <v>5</v>
      </c>
      <c r="E9" s="2"/>
      <c r="F9" s="5"/>
      <c r="G9" s="8"/>
      <c r="H9" s="8"/>
      <c r="J9" s="12" t="s">
        <v>48</v>
      </c>
      <c r="K9" s="69" t="s">
        <v>27</v>
      </c>
      <c r="L9" s="127" t="s">
        <v>20</v>
      </c>
      <c r="M9" s="127" t="s">
        <v>21</v>
      </c>
      <c r="N9" s="127"/>
    </row>
    <row r="10" spans="1:14" x14ac:dyDescent="0.15">
      <c r="C10" s="16">
        <v>18</v>
      </c>
      <c r="E10" s="2"/>
      <c r="F10" s="5"/>
      <c r="G10" s="8"/>
      <c r="H10" s="8"/>
      <c r="L10" s="127"/>
      <c r="M10" s="127"/>
      <c r="N10" s="127"/>
    </row>
    <row r="11" spans="1:14" x14ac:dyDescent="0.15">
      <c r="B11" s="7"/>
      <c r="C11" s="1"/>
      <c r="D11" s="4"/>
      <c r="H11" s="8"/>
      <c r="J11" s="38" t="s">
        <v>28</v>
      </c>
      <c r="K11" s="41">
        <f>IF(K9="SS",0.000008,IF(K9="STEEL",0.00000785,"ERROR"))</f>
        <v>7.8499999999999994E-6</v>
      </c>
      <c r="L11" s="46" t="s">
        <v>35</v>
      </c>
      <c r="M11" s="125">
        <v>1</v>
      </c>
      <c r="N11" s="126"/>
    </row>
    <row r="12" spans="1:14" x14ac:dyDescent="0.15">
      <c r="L12" s="46" t="s">
        <v>36</v>
      </c>
      <c r="M12" s="125">
        <v>1.1000000000000001</v>
      </c>
      <c r="N12" s="126"/>
    </row>
    <row r="13" spans="1:14" x14ac:dyDescent="0.15">
      <c r="L13" s="46" t="s">
        <v>37</v>
      </c>
      <c r="M13" s="125">
        <v>1.6</v>
      </c>
      <c r="N13" s="126"/>
    </row>
    <row r="14" spans="1:14" x14ac:dyDescent="0.15">
      <c r="F14" s="13" t="s">
        <v>6</v>
      </c>
      <c r="H14" s="3"/>
      <c r="L14" s="65"/>
      <c r="M14" s="65"/>
      <c r="N14" s="65"/>
    </row>
    <row r="15" spans="1:14" x14ac:dyDescent="0.15">
      <c r="L15" s="127" t="s">
        <v>22</v>
      </c>
      <c r="M15" s="127" t="s">
        <v>21</v>
      </c>
      <c r="N15" s="127"/>
    </row>
    <row r="16" spans="1:14" s="18" customFormat="1" x14ac:dyDescent="0.15">
      <c r="D16" s="134" t="s">
        <v>7</v>
      </c>
      <c r="E16" s="136"/>
      <c r="F16" s="134" t="s">
        <v>8</v>
      </c>
      <c r="G16" s="135"/>
      <c r="H16" s="136"/>
      <c r="I16" s="73"/>
      <c r="J16" s="44"/>
      <c r="L16" s="127"/>
      <c r="M16" s="127"/>
      <c r="N16" s="127"/>
    </row>
    <row r="17" spans="1:14" s="18" customFormat="1" x14ac:dyDescent="0.15">
      <c r="A17" s="22"/>
      <c r="B17" s="23"/>
      <c r="C17" s="24"/>
      <c r="D17" s="22"/>
      <c r="E17" s="24"/>
      <c r="F17" s="121"/>
      <c r="G17" s="122"/>
      <c r="H17" s="123"/>
      <c r="I17" s="43"/>
      <c r="J17" s="74"/>
      <c r="L17" s="60" t="s">
        <v>29</v>
      </c>
      <c r="M17" s="125">
        <v>1.5</v>
      </c>
      <c r="N17" s="126"/>
    </row>
    <row r="18" spans="1:14" s="18" customFormat="1" x14ac:dyDescent="0.15">
      <c r="A18" s="25" t="s">
        <v>9</v>
      </c>
      <c r="B18" s="26"/>
      <c r="C18" s="27"/>
      <c r="D18" s="101">
        <f>F4*F4*TAN(RADIANS(D3/2))+F4*C10+(C10+F4*TAN(RADIANS(D3/2))*2)*3</f>
        <v>1406.8609454181176</v>
      </c>
      <c r="E18" s="103"/>
      <c r="F18" s="101">
        <f>IF(J1="CS",D18*K11*PI()*(K8+F4),IF(J1="LS",D18*K11*K8,"ERROR"))</f>
        <v>28.71403189598378</v>
      </c>
      <c r="G18" s="102"/>
      <c r="H18" s="103"/>
      <c r="I18" s="28"/>
      <c r="J18" s="29"/>
      <c r="L18" s="60" t="s">
        <v>30</v>
      </c>
      <c r="M18" s="125">
        <v>1</v>
      </c>
      <c r="N18" s="126"/>
    </row>
    <row r="19" spans="1:14" s="18" customFormat="1" x14ac:dyDescent="0.15">
      <c r="A19" s="30" t="s">
        <v>10</v>
      </c>
      <c r="B19" s="31"/>
      <c r="C19" s="32"/>
      <c r="D19" s="106">
        <f>IF(F4&gt;N22,M22*M22,M21*M21)*PI()/2+IF(F4&gt;N22,M22,M21)*2*3</f>
        <v>1593.7166941154069</v>
      </c>
      <c r="E19" s="107"/>
      <c r="F19" s="106">
        <f>IF(J1="CS",D19*K11*PI()*(K8+F4),IF(J1="LS",D19*K11*K8,"ERROR"))</f>
        <v>32.527757726895452</v>
      </c>
      <c r="G19" s="119"/>
      <c r="H19" s="107"/>
      <c r="I19" s="72"/>
      <c r="J19" s="42"/>
      <c r="L19" s="66"/>
      <c r="M19" s="23"/>
      <c r="N19" s="23"/>
    </row>
    <row r="20" spans="1:14" x14ac:dyDescent="0.15">
      <c r="A20" s="33" t="s">
        <v>11</v>
      </c>
      <c r="B20" s="34"/>
      <c r="C20" s="35"/>
      <c r="D20" s="116">
        <f>SUM(D18:E18)</f>
        <v>1406.8609454181176</v>
      </c>
      <c r="E20" s="118"/>
      <c r="F20" s="116">
        <f>SUM(F18:G18)</f>
        <v>28.71403189598378</v>
      </c>
      <c r="G20" s="117"/>
      <c r="H20" s="118"/>
      <c r="L20" s="95" t="s">
        <v>44</v>
      </c>
      <c r="M20" s="96"/>
      <c r="N20" s="97"/>
    </row>
    <row r="21" spans="1:14" x14ac:dyDescent="0.15">
      <c r="L21" s="81" t="s">
        <v>50</v>
      </c>
      <c r="M21" s="79">
        <v>30</v>
      </c>
      <c r="N21" s="70">
        <v>6</v>
      </c>
    </row>
    <row r="22" spans="1:14" x14ac:dyDescent="0.15">
      <c r="L22" s="81" t="s">
        <v>51</v>
      </c>
      <c r="M22" s="80">
        <f>M21</f>
        <v>30</v>
      </c>
      <c r="N22" s="70">
        <v>12</v>
      </c>
    </row>
    <row r="23" spans="1:14" ht="14.25" x14ac:dyDescent="0.15">
      <c r="A23" s="108" t="str">
        <f>IF(J1="CS","CIRC SEAM",IF(J1="LS","LONG SEAM","C/S OR L/S??"))</f>
        <v>LONG SEAM</v>
      </c>
      <c r="B23" s="108"/>
      <c r="C23" s="108"/>
      <c r="D23" s="109"/>
      <c r="E23" s="93" t="s">
        <v>17</v>
      </c>
      <c r="F23" s="93"/>
      <c r="G23" s="93" t="s">
        <v>38</v>
      </c>
      <c r="H23" s="93"/>
      <c r="I23" s="93" t="s">
        <v>24</v>
      </c>
      <c r="J23" s="93"/>
      <c r="K23" s="56" t="s">
        <v>25</v>
      </c>
    </row>
    <row r="24" spans="1:14" ht="14.25" x14ac:dyDescent="0.15">
      <c r="A24" s="110"/>
      <c r="B24" s="110"/>
      <c r="C24" s="110"/>
      <c r="D24" s="111"/>
      <c r="E24" s="98" t="s">
        <v>45</v>
      </c>
      <c r="F24" s="99"/>
      <c r="G24" s="98" t="s">
        <v>45</v>
      </c>
      <c r="H24" s="99"/>
      <c r="I24" s="124" t="s">
        <v>39</v>
      </c>
      <c r="J24" s="124"/>
      <c r="K24" s="55" t="s">
        <v>55</v>
      </c>
    </row>
    <row r="25" spans="1:14" ht="14.25" x14ac:dyDescent="0.15">
      <c r="A25" s="104" t="s">
        <v>40</v>
      </c>
      <c r="B25" s="105"/>
      <c r="C25" s="105"/>
      <c r="D25" s="52">
        <v>0</v>
      </c>
      <c r="E25" s="49">
        <v>1</v>
      </c>
      <c r="F25" s="50">
        <f>IF(E25=1,M3,IF(AND(J1="LS",E25=2),M5,IF(AND(J1="CS",E25=2),M4,IF(E25=3,M6,"ERROR"))))</f>
        <v>2.67</v>
      </c>
      <c r="G25" s="49">
        <v>1</v>
      </c>
      <c r="H25" s="51">
        <f>IF(G25=1,M11,IF(G25=2,M12,IF(G25=3,M13,"ERROR")))</f>
        <v>1</v>
      </c>
      <c r="I25" s="49" t="s">
        <v>23</v>
      </c>
      <c r="J25" s="50">
        <f>IF(I25="Y",M17,IF(I25="N",M18,"ERROR"))</f>
        <v>1.5</v>
      </c>
      <c r="K25" s="48">
        <f>IF(AND(OR(E25=2,E25=3),G25=1),D25*F18*F25*H25*J25,IF(OR(E25=1,E25=4),D25*F18*F25*H25*J25,"FALSE"))*60</f>
        <v>0</v>
      </c>
    </row>
    <row r="26" spans="1:14" ht="14.25" x14ac:dyDescent="0.15">
      <c r="A26" s="91" t="s">
        <v>41</v>
      </c>
      <c r="B26" s="92"/>
      <c r="C26" s="92"/>
      <c r="D26" s="53">
        <v>1</v>
      </c>
      <c r="E26" s="49">
        <v>2</v>
      </c>
      <c r="F26" s="50">
        <f>IF(E26=1,M3,IF(AND(J1="LS",E26=2),M5,IF(AND(J1="CS",E26=2),M4,IF(E26=3,M6,"ERROR"))))</f>
        <v>0.53</v>
      </c>
      <c r="G26" s="49">
        <v>1</v>
      </c>
      <c r="H26" s="51">
        <f>IF(G26=1,M11,IF(G26=2,M12,IF(G26=3,M13,"ERROR")))</f>
        <v>1</v>
      </c>
      <c r="I26" s="49" t="s">
        <v>23</v>
      </c>
      <c r="J26" s="50">
        <f>IF(I26="Y",M17,IF(I26="N",M18,"ERROR"))</f>
        <v>1.5</v>
      </c>
      <c r="K26" s="48">
        <f>IF(AND(OR(E26=2,E26=3),G26=1),D26*F18*F26*H26*J26,IF(OR(E26=1,E26=4),D26*F18*F26*H26*J26,"FALSE"))*60</f>
        <v>1369.6593214384266</v>
      </c>
    </row>
    <row r="27" spans="1:14" ht="14.25" x14ac:dyDescent="0.15">
      <c r="A27" s="114" t="s">
        <v>42</v>
      </c>
      <c r="B27" s="115"/>
      <c r="C27" s="115"/>
      <c r="D27" s="54">
        <v>1</v>
      </c>
      <c r="E27" s="49">
        <v>2</v>
      </c>
      <c r="F27" s="50">
        <f>IF(E27=1,M3,IF(AND(J1="LS",E27=2),M5,IF(AND(J1="CS",E27=2),M4,IF(E27=3,M6,"ERROR"))))</f>
        <v>0.53</v>
      </c>
      <c r="G27" s="49">
        <v>1</v>
      </c>
      <c r="H27" s="51">
        <f>IF(G27=1,M11,IF(G27=2,M12,IF(G27=3,M13,"ERROR")))</f>
        <v>1</v>
      </c>
      <c r="I27" s="49" t="s">
        <v>23</v>
      </c>
      <c r="J27" s="50">
        <f>IF(I27="Y",M17,IF(I27="N",M18,"ERROR"))</f>
        <v>1.5</v>
      </c>
      <c r="K27" s="48">
        <f>IF(AND(OR(E27=2,E27=3),G27=1),D27*F19*F27*H27*J27,IF(OR(E27=1,E27=4),D27*F19*F27*H27*J27,"FALSE"))*60</f>
        <v>1551.5740435729131</v>
      </c>
    </row>
  </sheetData>
  <mergeCells count="33">
    <mergeCell ref="E1:I2"/>
    <mergeCell ref="J1:J2"/>
    <mergeCell ref="M17:N17"/>
    <mergeCell ref="M9:N10"/>
    <mergeCell ref="F20:H20"/>
    <mergeCell ref="A25:C25"/>
    <mergeCell ref="A26:C26"/>
    <mergeCell ref="A27:C27"/>
    <mergeCell ref="A23:D24"/>
    <mergeCell ref="F4:F7"/>
    <mergeCell ref="F16:H16"/>
    <mergeCell ref="D16:E16"/>
    <mergeCell ref="D18:E18"/>
    <mergeCell ref="D19:E19"/>
    <mergeCell ref="E4:E7"/>
    <mergeCell ref="E23:F23"/>
    <mergeCell ref="M11:N11"/>
    <mergeCell ref="L9:L10"/>
    <mergeCell ref="D20:E20"/>
    <mergeCell ref="M12:N12"/>
    <mergeCell ref="G24:H24"/>
    <mergeCell ref="G23:H23"/>
    <mergeCell ref="M15:N16"/>
    <mergeCell ref="F17:H17"/>
    <mergeCell ref="I24:J24"/>
    <mergeCell ref="L15:L16"/>
    <mergeCell ref="M13:N13"/>
    <mergeCell ref="M18:N18"/>
    <mergeCell ref="F19:H19"/>
    <mergeCell ref="F18:H18"/>
    <mergeCell ref="L20:N20"/>
    <mergeCell ref="I23:J23"/>
    <mergeCell ref="E24:F24"/>
  </mergeCells>
  <pageMargins left="0.7" right="0.7" top="0.75" bottom="0.75" header="0.5" footer="0.5"/>
  <pageSetup orientation="landscape" horizontalDpi="120" verticalDpi="144" r:id="rId1"/>
  <headerFooter alignWithMargins="0">
    <oddHeader>&amp;C&amp;"Arial,Bold"&amp;16LONG SEAM/CIRC SEAM WELD KG &amp;&amp; RUN TIME ESTIMATION</oddHeader>
    <oddFooter>&amp;L&amp;F&amp;C&amp;D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7"/>
  <sheetViews>
    <sheetView showGridLines="0" zoomScale="75" workbookViewId="0">
      <selection activeCell="D20" sqref="D20:E20"/>
    </sheetView>
  </sheetViews>
  <sheetFormatPr defaultRowHeight="12.75" x14ac:dyDescent="0.15"/>
  <cols>
    <col min="3" max="3" width="1.34765625" customWidth="1"/>
    <col min="4" max="4" width="8.76171875" customWidth="1"/>
    <col min="6" max="6" width="5.2578125" customWidth="1"/>
    <col min="7" max="7" width="8.08984375" customWidth="1"/>
    <col min="8" max="8" width="3.50390625" customWidth="1"/>
    <col min="11" max="11" width="12.13671875" customWidth="1"/>
    <col min="12" max="12" width="6.875" customWidth="1"/>
    <col min="13" max="13" width="6.47265625" customWidth="1"/>
    <col min="14" max="14" width="13.6171875" customWidth="1"/>
    <col min="15" max="15" width="7.28125" customWidth="1"/>
  </cols>
  <sheetData>
    <row r="1" spans="1:15" s="37" customFormat="1" ht="14.25" x14ac:dyDescent="0.15">
      <c r="A1" s="36" t="s">
        <v>15</v>
      </c>
      <c r="E1" s="89" t="s">
        <v>46</v>
      </c>
      <c r="F1" s="89"/>
      <c r="G1" s="89"/>
      <c r="H1" s="89"/>
      <c r="I1" s="89"/>
      <c r="J1" s="129" t="s">
        <v>47</v>
      </c>
      <c r="L1" s="150" t="s">
        <v>43</v>
      </c>
      <c r="M1" s="150"/>
      <c r="N1" s="150"/>
      <c r="O1" s="63"/>
    </row>
    <row r="2" spans="1:15" ht="14.25" x14ac:dyDescent="0.15">
      <c r="A2" s="14"/>
      <c r="E2" s="89"/>
      <c r="F2" s="89"/>
      <c r="G2" s="89"/>
      <c r="H2" s="89"/>
      <c r="I2" s="89"/>
      <c r="J2" s="129"/>
      <c r="L2" s="139" t="s">
        <v>17</v>
      </c>
      <c r="M2" s="139"/>
      <c r="N2" s="71" t="s">
        <v>18</v>
      </c>
      <c r="O2" s="62"/>
    </row>
    <row r="3" spans="1:15" x14ac:dyDescent="0.15">
      <c r="A3" s="14"/>
      <c r="B3" s="7" t="s">
        <v>4</v>
      </c>
      <c r="D3" s="4">
        <v>1</v>
      </c>
      <c r="E3" s="144">
        <f>G3-E11-E9</f>
        <v>78.104718425980494</v>
      </c>
      <c r="F3" s="94" t="s">
        <v>2</v>
      </c>
      <c r="G3" s="132">
        <v>90</v>
      </c>
      <c r="J3" s="77"/>
      <c r="L3" s="143" t="s">
        <v>33</v>
      </c>
      <c r="M3" s="143"/>
      <c r="N3" s="47">
        <v>2.67</v>
      </c>
      <c r="O3" s="63"/>
    </row>
    <row r="4" spans="1:15" x14ac:dyDescent="0.15">
      <c r="A4" s="14"/>
      <c r="E4" s="144"/>
      <c r="F4" s="94"/>
      <c r="G4" s="132"/>
      <c r="J4" s="77"/>
      <c r="L4" s="143" t="s">
        <v>34</v>
      </c>
      <c r="M4" s="143"/>
      <c r="N4" s="47">
        <v>0.44</v>
      </c>
      <c r="O4" s="63"/>
    </row>
    <row r="5" spans="1:15" x14ac:dyDescent="0.15">
      <c r="E5" s="144"/>
      <c r="F5" s="94"/>
      <c r="G5" s="132"/>
      <c r="L5" s="142" t="s">
        <v>19</v>
      </c>
      <c r="M5" s="142"/>
      <c r="N5" s="47">
        <v>0.53</v>
      </c>
      <c r="O5" s="63"/>
    </row>
    <row r="6" spans="1:15" x14ac:dyDescent="0.15">
      <c r="E6" s="144"/>
      <c r="F6" s="94"/>
      <c r="G6" s="132"/>
      <c r="L6" s="143" t="s">
        <v>31</v>
      </c>
      <c r="M6" s="143"/>
      <c r="N6" s="47">
        <v>2</v>
      </c>
      <c r="O6" s="63"/>
    </row>
    <row r="7" spans="1:15" x14ac:dyDescent="0.15">
      <c r="B7" s="7"/>
      <c r="D7" s="4"/>
      <c r="E7" s="144"/>
      <c r="F7" s="94"/>
      <c r="G7" s="132"/>
      <c r="H7" s="8"/>
      <c r="J7" s="12"/>
      <c r="K7" s="4"/>
      <c r="L7" s="143" t="s">
        <v>32</v>
      </c>
      <c r="M7" s="143"/>
      <c r="N7" s="47">
        <v>10</v>
      </c>
      <c r="O7" s="63"/>
    </row>
    <row r="8" spans="1:15" x14ac:dyDescent="0.15">
      <c r="E8" s="144"/>
      <c r="F8" s="94"/>
      <c r="G8" s="132"/>
      <c r="J8" s="12" t="str">
        <f>IF(J1="LS","LG OF LONG SEAM=",IF(J1="CS","I/D OF SHELL","ERROR"))</f>
        <v>I/D OF SHELL</v>
      </c>
      <c r="K8" s="4">
        <v>2600</v>
      </c>
      <c r="L8" s="4"/>
      <c r="M8" s="64"/>
      <c r="N8" s="64"/>
      <c r="O8" s="67"/>
    </row>
    <row r="9" spans="1:15" ht="12.75" customHeight="1" x14ac:dyDescent="0.15">
      <c r="C9" s="12" t="s">
        <v>16</v>
      </c>
      <c r="D9" s="4">
        <v>12</v>
      </c>
      <c r="E9" s="145">
        <f>D9*(1-SIN(RADIANS(D3/2)))</f>
        <v>11.895281574019512</v>
      </c>
      <c r="F9" s="94"/>
      <c r="G9" s="132"/>
      <c r="H9" s="8"/>
      <c r="J9" s="12" t="s">
        <v>26</v>
      </c>
      <c r="K9" s="69" t="s">
        <v>27</v>
      </c>
      <c r="L9" s="140" t="s">
        <v>20</v>
      </c>
      <c r="M9" s="146" t="s">
        <v>21</v>
      </c>
      <c r="N9" s="147"/>
      <c r="O9" s="63"/>
    </row>
    <row r="10" spans="1:15" x14ac:dyDescent="0.15">
      <c r="E10" s="145"/>
      <c r="F10" s="94"/>
      <c r="G10" s="132"/>
      <c r="H10" s="8"/>
      <c r="L10" s="141"/>
      <c r="M10" s="148"/>
      <c r="N10" s="149"/>
      <c r="O10" s="63"/>
    </row>
    <row r="11" spans="1:15" x14ac:dyDescent="0.15">
      <c r="D11" s="11" t="s">
        <v>3</v>
      </c>
      <c r="E11" s="6">
        <v>0</v>
      </c>
      <c r="F11" s="94"/>
      <c r="G11" s="132"/>
      <c r="H11" s="8"/>
      <c r="J11" s="38" t="s">
        <v>28</v>
      </c>
      <c r="K11" s="41">
        <f>IF(K9="SS",0.000008,IF(K9="STEEL",0.00000785,"ERROR"))</f>
        <v>7.8499999999999994E-6</v>
      </c>
      <c r="L11" s="46" t="s">
        <v>35</v>
      </c>
      <c r="M11" s="125">
        <v>1</v>
      </c>
      <c r="N11" s="126"/>
      <c r="O11" s="63"/>
    </row>
    <row r="12" spans="1:15" x14ac:dyDescent="0.15">
      <c r="E12" s="2"/>
      <c r="F12" s="5"/>
      <c r="G12" s="8"/>
      <c r="H12" s="8"/>
      <c r="L12" s="46" t="s">
        <v>36</v>
      </c>
      <c r="M12" s="125">
        <v>1.1000000000000001</v>
      </c>
      <c r="N12" s="126"/>
      <c r="O12" s="63"/>
    </row>
    <row r="13" spans="1:15" x14ac:dyDescent="0.15">
      <c r="B13" s="10" t="s">
        <v>5</v>
      </c>
      <c r="D13" s="9">
        <v>2</v>
      </c>
      <c r="E13" s="2"/>
      <c r="F13" s="5"/>
      <c r="G13" s="8"/>
      <c r="L13" s="46" t="s">
        <v>37</v>
      </c>
      <c r="M13" s="125">
        <v>1.6</v>
      </c>
      <c r="N13" s="126"/>
      <c r="O13" s="63"/>
    </row>
    <row r="14" spans="1:15" x14ac:dyDescent="0.15">
      <c r="B14" s="7"/>
      <c r="C14" s="1"/>
      <c r="D14" s="4"/>
      <c r="F14" s="13" t="s">
        <v>6</v>
      </c>
      <c r="M14" s="65"/>
      <c r="N14" s="65"/>
      <c r="O14" s="67"/>
    </row>
    <row r="15" spans="1:15" ht="12.75" customHeight="1" x14ac:dyDescent="0.15">
      <c r="L15" s="140" t="s">
        <v>22</v>
      </c>
      <c r="M15" s="146" t="s">
        <v>21</v>
      </c>
      <c r="N15" s="147"/>
      <c r="O15" s="63"/>
    </row>
    <row r="16" spans="1:15" s="18" customFormat="1" x14ac:dyDescent="0.15">
      <c r="D16" s="134" t="s">
        <v>7</v>
      </c>
      <c r="E16" s="136"/>
      <c r="F16" s="45" t="s">
        <v>8</v>
      </c>
      <c r="G16" s="21"/>
      <c r="H16" s="20"/>
      <c r="I16" s="73"/>
      <c r="J16" s="44"/>
      <c r="L16" s="141"/>
      <c r="M16" s="148"/>
      <c r="N16" s="149"/>
      <c r="O16" s="25"/>
    </row>
    <row r="17" spans="1:15" s="18" customFormat="1" x14ac:dyDescent="0.15">
      <c r="A17" s="22"/>
      <c r="B17" s="23"/>
      <c r="C17" s="24"/>
      <c r="D17" s="137"/>
      <c r="E17" s="138"/>
      <c r="F17" s="121"/>
      <c r="G17" s="122"/>
      <c r="H17" s="123"/>
      <c r="I17" s="43"/>
      <c r="J17" s="74"/>
      <c r="L17" s="60" t="s">
        <v>29</v>
      </c>
      <c r="M17" s="125">
        <v>1.5</v>
      </c>
      <c r="N17" s="126"/>
      <c r="O17" s="25"/>
    </row>
    <row r="18" spans="1:15" s="18" customFormat="1" x14ac:dyDescent="0.15">
      <c r="A18" s="25" t="s">
        <v>9</v>
      </c>
      <c r="B18" s="26"/>
      <c r="C18" s="27"/>
      <c r="D18" s="101">
        <f>D13*G3+(180-D3)*PI()*D9*D9/360+D9*SIN(RADIANS(D3/2))*D9*COS(RADIANS(D3/2))+(G3-E11-D9)*D9*COS(RADIANS(D3/2))*2+E3*E3*TAN(RADIANS(D3/2))+(D13+2*D9*COS(RADIANS(D3/2))+2*E3*TAN(RADIANS(D3/2)))*3</f>
        <v>2413.4471651058225</v>
      </c>
      <c r="E18" s="103"/>
      <c r="F18" s="101">
        <f>IF(J1="CS",D18*K11*PI()*(K8+G3),IF(J1="LS",D18*K11*K8,"ERROR"))</f>
        <v>160.10673646664864</v>
      </c>
      <c r="G18" s="102"/>
      <c r="H18" s="103"/>
      <c r="I18" s="28"/>
      <c r="J18" s="29"/>
      <c r="L18" s="60" t="s">
        <v>30</v>
      </c>
      <c r="M18" s="125">
        <v>1</v>
      </c>
      <c r="N18" s="126"/>
      <c r="O18" s="25"/>
    </row>
    <row r="19" spans="1:15" s="18" customFormat="1" x14ac:dyDescent="0.15">
      <c r="A19" s="30" t="s">
        <v>10</v>
      </c>
      <c r="B19" s="31"/>
      <c r="C19" s="32"/>
      <c r="D19" s="106">
        <f>IF(G3&gt;M22,N22,N21)*(IF(G3&gt;M22,N22,N21)+E11)*PI()/2+IF(G3&gt;M22,N22,N21)*2*3</f>
        <v>298.19467105846513</v>
      </c>
      <c r="E19" s="107"/>
      <c r="F19" s="106">
        <f>IF(J1="CS",D19*K11*PI()*(K8+G3),IF(J1="LS",D19*K11*K8,"ERROR"))</f>
        <v>19.782067867569527</v>
      </c>
      <c r="G19" s="119"/>
      <c r="H19" s="119"/>
      <c r="I19" s="28"/>
      <c r="J19" s="29"/>
      <c r="M19" s="23"/>
      <c r="N19" s="23"/>
      <c r="O19" s="26"/>
    </row>
    <row r="20" spans="1:15" s="18" customFormat="1" x14ac:dyDescent="0.15">
      <c r="A20" s="33" t="s">
        <v>11</v>
      </c>
      <c r="B20" s="34"/>
      <c r="C20" s="35"/>
      <c r="D20" s="116">
        <f>SUM(D18:E19)</f>
        <v>2711.6418361642877</v>
      </c>
      <c r="E20" s="118"/>
      <c r="F20" s="116">
        <f>SUM(F18:G19)</f>
        <v>179.88880433421818</v>
      </c>
      <c r="G20" s="117"/>
      <c r="H20" s="117"/>
      <c r="I20" s="72"/>
      <c r="J20" s="42"/>
      <c r="L20" s="95" t="s">
        <v>44</v>
      </c>
      <c r="M20" s="96"/>
      <c r="N20" s="97"/>
      <c r="O20" s="25"/>
    </row>
    <row r="21" spans="1:15" x14ac:dyDescent="0.15">
      <c r="L21" s="78" t="s">
        <v>50</v>
      </c>
      <c r="M21" s="79">
        <v>30</v>
      </c>
      <c r="N21" s="70">
        <v>6</v>
      </c>
      <c r="O21" s="68"/>
    </row>
    <row r="22" spans="1:15" x14ac:dyDescent="0.15">
      <c r="L22" s="78" t="s">
        <v>51</v>
      </c>
      <c r="M22" s="80">
        <f>M21</f>
        <v>30</v>
      </c>
      <c r="N22" s="70">
        <v>12</v>
      </c>
    </row>
    <row r="23" spans="1:15" ht="14.25" x14ac:dyDescent="0.15">
      <c r="A23" s="108" t="str">
        <f>IF(J1="CS","CIRC SEAM",IF(J1="LS","LONG SEAM","C/S OR L/S??"))</f>
        <v>CIRC SEAM</v>
      </c>
      <c r="B23" s="108"/>
      <c r="C23" s="108"/>
      <c r="D23" s="109"/>
      <c r="E23" s="93" t="s">
        <v>17</v>
      </c>
      <c r="F23" s="93"/>
      <c r="G23" s="93" t="s">
        <v>38</v>
      </c>
      <c r="H23" s="93"/>
      <c r="I23" s="93" t="s">
        <v>24</v>
      </c>
      <c r="J23" s="93"/>
      <c r="K23" s="56" t="s">
        <v>25</v>
      </c>
      <c r="L23" s="75"/>
    </row>
    <row r="24" spans="1:15" ht="14.25" x14ac:dyDescent="0.15">
      <c r="A24" s="110"/>
      <c r="B24" s="110"/>
      <c r="C24" s="110"/>
      <c r="D24" s="111"/>
      <c r="E24" s="98" t="s">
        <v>45</v>
      </c>
      <c r="F24" s="99"/>
      <c r="G24" s="98" t="s">
        <v>45</v>
      </c>
      <c r="H24" s="99"/>
      <c r="I24" s="124" t="s">
        <v>39</v>
      </c>
      <c r="J24" s="124"/>
      <c r="K24" s="55" t="s">
        <v>55</v>
      </c>
      <c r="L24" s="75"/>
    </row>
    <row r="25" spans="1:15" ht="14.25" x14ac:dyDescent="0.15">
      <c r="A25" s="104" t="s">
        <v>40</v>
      </c>
      <c r="B25" s="105"/>
      <c r="C25" s="105"/>
      <c r="D25" s="52">
        <v>0.2</v>
      </c>
      <c r="E25" s="49">
        <v>1</v>
      </c>
      <c r="F25" s="50">
        <f>IF(E25=1,N3,IF(AND(J1="LS",E25=2),N5,IF(AND(J1="CS",E25=2),N4,IF(E25=3,N6,IF(E25=4,N7,"ERROR")))))</f>
        <v>2.67</v>
      </c>
      <c r="G25" s="49">
        <v>1</v>
      </c>
      <c r="H25" s="51">
        <f>IF(G25=1,M11,IF(G25=2,M12,IF(G25=3,M13,"ERROR")))</f>
        <v>1</v>
      </c>
      <c r="I25" s="49" t="s">
        <v>23</v>
      </c>
      <c r="J25" s="50">
        <f>IF(I25="Y",M17,IF(I25="N",M18,"ERROR"))</f>
        <v>1.5</v>
      </c>
      <c r="K25" s="48">
        <f>IF(AND(OR(E25=2,E25=3),G25=1),D25*F18*F25*H25*J25,IF(OR(E25=1,E25=4),D25*F18*F25*H25*J25,"FALSE"))*60</f>
        <v>7694.7297545871343</v>
      </c>
      <c r="L25" s="76"/>
    </row>
    <row r="26" spans="1:15" ht="14.25" x14ac:dyDescent="0.15">
      <c r="A26" s="91" t="s">
        <v>41</v>
      </c>
      <c r="B26" s="92"/>
      <c r="C26" s="92"/>
      <c r="D26" s="53">
        <v>0.8</v>
      </c>
      <c r="E26" s="49">
        <v>2</v>
      </c>
      <c r="F26" s="50">
        <f>IF(E26=1,N3,IF(AND(J1="LS",E26=2),N5,IF(AND(J1="CS",E26=2),N4,IF(E26=3,N6,"ERROR"))))</f>
        <v>0.44</v>
      </c>
      <c r="G26" s="49">
        <v>1</v>
      </c>
      <c r="H26" s="51">
        <f>IF(G26=1,M11,IF(G26=2,M12,IF(G26=3,M13,"ERROR")))</f>
        <v>1</v>
      </c>
      <c r="I26" s="49" t="s">
        <v>23</v>
      </c>
      <c r="J26" s="50">
        <f>IF(I26="Y",M17,IF(I26="N",M18,"ERROR"))</f>
        <v>1.5</v>
      </c>
      <c r="K26" s="48">
        <f>IF(AND(OR(E26=2,E26=3),G26=1),D26*F18*F26*H26*J26,IF(OR(E26=1,E26=4),D26*F18*F26*H26*J26,"FALSE"))*60</f>
        <v>5072.1814112634293</v>
      </c>
      <c r="L26" s="76"/>
    </row>
    <row r="27" spans="1:15" ht="14.25" x14ac:dyDescent="0.15">
      <c r="A27" s="114" t="s">
        <v>42</v>
      </c>
      <c r="B27" s="115"/>
      <c r="C27" s="115"/>
      <c r="D27" s="54">
        <v>1</v>
      </c>
      <c r="E27" s="49">
        <v>2</v>
      </c>
      <c r="F27" s="50">
        <f>IF(E27=1,N3,IF(AND(J1="LS",E27=2),N5,IF(AND(J1="CS",E27=2),N4,IF(E27=3,N6,"ERROR"))))</f>
        <v>0.44</v>
      </c>
      <c r="G27" s="49">
        <v>1</v>
      </c>
      <c r="H27" s="51">
        <f>IF(G27=1,M11,IF(G27=2,M12,IF(G27=3,M13,"ERROR")))</f>
        <v>1</v>
      </c>
      <c r="I27" s="49" t="s">
        <v>23</v>
      </c>
      <c r="J27" s="50">
        <f>IF(I27="Y",M17,IF(I27="N",M18,"ERROR"))</f>
        <v>1.5</v>
      </c>
      <c r="K27" s="48">
        <f>IF(AND(OR(E27=2,E27=3),G27=1),D27*F19*F27*H27*J27,IF(OR(E27=1,E27=4),D27*F19*F27*H27*J27,"FALSE"))*60</f>
        <v>783.36988755575317</v>
      </c>
      <c r="L27" s="76"/>
    </row>
  </sheetData>
  <mergeCells count="42">
    <mergeCell ref="A27:C27"/>
    <mergeCell ref="L15:L16"/>
    <mergeCell ref="M17:N17"/>
    <mergeCell ref="M15:N16"/>
    <mergeCell ref="A26:C26"/>
    <mergeCell ref="D19:E19"/>
    <mergeCell ref="D16:E16"/>
    <mergeCell ref="A25:C25"/>
    <mergeCell ref="E3:E8"/>
    <mergeCell ref="L3:M3"/>
    <mergeCell ref="J1:J2"/>
    <mergeCell ref="M13:N13"/>
    <mergeCell ref="A23:D24"/>
    <mergeCell ref="E9:E10"/>
    <mergeCell ref="L4:M4"/>
    <mergeCell ref="G3:G11"/>
    <mergeCell ref="L20:N20"/>
    <mergeCell ref="M9:N10"/>
    <mergeCell ref="L1:N1"/>
    <mergeCell ref="E24:F24"/>
    <mergeCell ref="L2:M2"/>
    <mergeCell ref="F3:F11"/>
    <mergeCell ref="E1:I2"/>
    <mergeCell ref="G24:H24"/>
    <mergeCell ref="L9:L10"/>
    <mergeCell ref="L5:M5"/>
    <mergeCell ref="L6:M6"/>
    <mergeCell ref="L7:M7"/>
    <mergeCell ref="M12:N12"/>
    <mergeCell ref="I24:J24"/>
    <mergeCell ref="F18:H18"/>
    <mergeCell ref="M11:N11"/>
    <mergeCell ref="F17:H17"/>
    <mergeCell ref="I23:J23"/>
    <mergeCell ref="F20:H20"/>
    <mergeCell ref="F19:H19"/>
    <mergeCell ref="G23:H23"/>
    <mergeCell ref="D17:E17"/>
    <mergeCell ref="M18:N18"/>
    <mergeCell ref="D20:E20"/>
    <mergeCell ref="E23:F23"/>
    <mergeCell ref="D18:E18"/>
  </mergeCells>
  <pageMargins left="0.7" right="0.7" top="0.75" bottom="0.75" header="0.5" footer="0.5"/>
  <pageSetup orientation="landscape" horizontalDpi="120" verticalDpi="144" r:id="rId1"/>
  <headerFooter alignWithMargins="0">
    <oddHeader>&amp;C&amp;"Arial,Bold"&amp;16LONG SEAM/CIRC SEAM WELD KG &amp;&amp; RUN TIME ESTIMATION</oddHeader>
    <oddFooter>&amp;L&amp;F&amp;C&amp;D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DOUBLE V</vt:lpstr>
      <vt:lpstr>SINGLE V</vt:lpstr>
      <vt:lpstr>COMPOUND V</vt:lpstr>
      <vt:lpstr>BACKING STRIP</vt:lpstr>
      <vt:lpstr>J GROOVE</vt:lpstr>
    </vt:vector>
  </TitlesOfParts>
  <Company>l&amp;t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rdm</dc:creator>
  <cp:lastModifiedBy>X</cp:lastModifiedBy>
  <dcterms:created xsi:type="dcterms:W3CDTF">1998-09-25T04:51:54Z</dcterms:created>
  <dcterms:modified xsi:type="dcterms:W3CDTF">2021-10-17T17:02:29Z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876c8330fd074ed2aa14d0614d77e66a</vt:lpwstr>
  </property>
</Properties>
</file>